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03"/>
  <workbookPr defaultThemeVersion="166925"/>
  <mc:AlternateContent xmlns:mc="http://schemas.openxmlformats.org/markup-compatibility/2006">
    <mc:Choice Requires="x15">
      <x15ac:absPath xmlns:x15ac="http://schemas.microsoft.com/office/spreadsheetml/2010/11/ac" url="\\lfkdspub01\Green-Infrastructure\Research, Planning &amp; Analysis\Stormwater Rule Revisions_2018\Manual\20220215 INDESIGN FINAL\ZZ_Appendix\Publish Version\"/>
    </mc:Choice>
  </mc:AlternateContent>
  <xr:revisionPtr revIDLastSave="0" documentId="13_ncr:1_{793437A5-6260-449E-A39A-F4096677D11C}" xr6:coauthVersionLast="47" xr6:coauthVersionMax="47" xr10:uidLastSave="{00000000-0000-0000-0000-000000000000}"/>
  <bookViews>
    <workbookView xWindow="28680" yWindow="-120" windowWidth="29040" windowHeight="15840" xr2:uid="{A4631C30-D8F6-4381-996C-64543F481BA0}"/>
  </bookViews>
  <sheets>
    <sheet name="Cover" sheetId="5" r:id="rId1"/>
    <sheet name="Workbook" sheetId="1" r:id="rId2"/>
    <sheet name="Maximum Release Rate" sheetId="4" r:id="rId3"/>
    <sheet name="Notes" sheetId="2" r:id="rId4"/>
    <sheet name="Dropdown" sheetId="3" r:id="rId5"/>
  </sheets>
  <definedNames>
    <definedName name="_xlnm.Print_Area" localSheetId="1">Workbook!$A$2:$I$54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7" i="4" l="1"/>
  <c r="D16" i="4"/>
  <c r="D15" i="4"/>
  <c r="D14" i="4"/>
  <c r="D13" i="4"/>
  <c r="D8" i="4"/>
  <c r="D7" i="4"/>
  <c r="D6" i="4"/>
  <c r="D5" i="4"/>
  <c r="D4" i="4"/>
  <c r="M18" i="1"/>
  <c r="J18" i="1" s="1"/>
  <c r="M25" i="1"/>
  <c r="K25" i="1" s="1"/>
  <c r="M26" i="1"/>
  <c r="K26" i="1" s="1"/>
  <c r="M27" i="1"/>
  <c r="K27" i="1" s="1"/>
  <c r="M28" i="1"/>
  <c r="K28" i="1" s="1"/>
  <c r="M29" i="1"/>
  <c r="K29" i="1" s="1"/>
  <c r="M30" i="1"/>
  <c r="K30" i="1" s="1"/>
  <c r="M31" i="1"/>
  <c r="K31" i="1" s="1"/>
  <c r="M32" i="1"/>
  <c r="K32" i="1" s="1"/>
  <c r="M33" i="1"/>
  <c r="K33" i="1" s="1"/>
  <c r="M34" i="1"/>
  <c r="K34" i="1" s="1"/>
  <c r="M35" i="1"/>
  <c r="K35" i="1" s="1"/>
  <c r="M36" i="1"/>
  <c r="K36" i="1" s="1"/>
  <c r="M37" i="1"/>
  <c r="K37" i="1" s="1"/>
  <c r="M38" i="1"/>
  <c r="K38" i="1" s="1"/>
  <c r="M39" i="1"/>
  <c r="K39" i="1" s="1"/>
  <c r="M40" i="1"/>
  <c r="K40" i="1" s="1"/>
  <c r="M41" i="1"/>
  <c r="K41" i="1" s="1"/>
  <c r="M42" i="1"/>
  <c r="K42" i="1" s="1"/>
  <c r="M43" i="1"/>
  <c r="K43" i="1" s="1"/>
  <c r="M44" i="1"/>
  <c r="K44" i="1" s="1"/>
  <c r="M45" i="1"/>
  <c r="K45" i="1" s="1"/>
  <c r="M46" i="1"/>
  <c r="K46" i="1" s="1"/>
  <c r="M47" i="1"/>
  <c r="K47" i="1" s="1"/>
  <c r="M48" i="1"/>
  <c r="K48" i="1" s="1"/>
  <c r="M49" i="1"/>
  <c r="K49" i="1" s="1"/>
  <c r="M50" i="1"/>
  <c r="K50" i="1" s="1"/>
  <c r="M51" i="1"/>
  <c r="K51" i="1" s="1"/>
  <c r="M52" i="1"/>
  <c r="K52" i="1" s="1"/>
  <c r="M53" i="1"/>
  <c r="K53" i="1" s="1"/>
  <c r="M24" i="1"/>
  <c r="K24" i="1" s="1"/>
  <c r="G24" i="1" l="1"/>
  <c r="J24" i="1"/>
  <c r="H28" i="1"/>
  <c r="J28" i="1"/>
  <c r="L28" i="1"/>
  <c r="H35" i="1"/>
  <c r="L35" i="1"/>
  <c r="J35" i="1"/>
  <c r="H42" i="1"/>
  <c r="L42" i="1"/>
  <c r="J42" i="1"/>
  <c r="G49" i="1"/>
  <c r="L49" i="1"/>
  <c r="J49" i="1"/>
  <c r="G41" i="1"/>
  <c r="J41" i="1"/>
  <c r="L41" i="1"/>
  <c r="G33" i="1"/>
  <c r="L33" i="1"/>
  <c r="J33" i="1"/>
  <c r="J25" i="1"/>
  <c r="G52" i="1"/>
  <c r="L52" i="1"/>
  <c r="J52" i="1"/>
  <c r="G51" i="1"/>
  <c r="L51" i="1"/>
  <c r="J51" i="1"/>
  <c r="G27" i="1"/>
  <c r="L27" i="1"/>
  <c r="J27" i="1"/>
  <c r="H34" i="1"/>
  <c r="L34" i="1"/>
  <c r="J34" i="1"/>
  <c r="G48" i="1"/>
  <c r="J48" i="1"/>
  <c r="L48" i="1"/>
  <c r="G40" i="1"/>
  <c r="J40" i="1"/>
  <c r="L40" i="1"/>
  <c r="G32" i="1"/>
  <c r="J32" i="1"/>
  <c r="L32" i="1"/>
  <c r="H36" i="1"/>
  <c r="J36" i="1"/>
  <c r="L36" i="1"/>
  <c r="H43" i="1"/>
  <c r="L43" i="1"/>
  <c r="J43" i="1"/>
  <c r="H50" i="1"/>
  <c r="L50" i="1"/>
  <c r="J50" i="1"/>
  <c r="H26" i="1"/>
  <c r="L26" i="1"/>
  <c r="J26" i="1"/>
  <c r="G47" i="1"/>
  <c r="J47" i="1"/>
  <c r="L47" i="1"/>
  <c r="G39" i="1"/>
  <c r="L39" i="1"/>
  <c r="J39" i="1"/>
  <c r="G31" i="1"/>
  <c r="J31" i="1"/>
  <c r="L31" i="1"/>
  <c r="H38" i="1"/>
  <c r="J38" i="1"/>
  <c r="L38" i="1"/>
  <c r="G46" i="1"/>
  <c r="J46" i="1"/>
  <c r="L46" i="1"/>
  <c r="G30" i="1"/>
  <c r="J30" i="1"/>
  <c r="L30" i="1"/>
  <c r="G53" i="1"/>
  <c r="J53" i="1"/>
  <c r="L53" i="1"/>
  <c r="G45" i="1"/>
  <c r="J45" i="1"/>
  <c r="L45" i="1"/>
  <c r="G37" i="1"/>
  <c r="J37" i="1"/>
  <c r="L37" i="1"/>
  <c r="G29" i="1"/>
  <c r="J29" i="1"/>
  <c r="L29" i="1"/>
  <c r="H44" i="1"/>
  <c r="L44" i="1"/>
  <c r="J44" i="1"/>
  <c r="H24" i="1"/>
  <c r="L24" i="1" s="1"/>
  <c r="H53" i="1"/>
  <c r="H52" i="1"/>
  <c r="H51" i="1"/>
  <c r="G50" i="1"/>
  <c r="H49" i="1"/>
  <c r="H48" i="1"/>
  <c r="H47" i="1"/>
  <c r="H46" i="1"/>
  <c r="H45" i="1"/>
  <c r="G44" i="1"/>
  <c r="G43" i="1"/>
  <c r="G42" i="1"/>
  <c r="H41" i="1"/>
  <c r="H40" i="1"/>
  <c r="H39" i="1"/>
  <c r="G38" i="1"/>
  <c r="H37" i="1"/>
  <c r="G36" i="1"/>
  <c r="G35" i="1"/>
  <c r="G34" i="1"/>
  <c r="H33" i="1"/>
  <c r="H32" i="1"/>
  <c r="H31" i="1"/>
  <c r="H30" i="1"/>
  <c r="H29" i="1"/>
  <c r="G28" i="1"/>
  <c r="H27" i="1"/>
  <c r="G26" i="1"/>
  <c r="H25" i="1" l="1"/>
  <c r="L25" i="1" s="1"/>
  <c r="G25" i="1"/>
  <c r="C12" i="1"/>
  <c r="F18" i="1" l="1"/>
  <c r="E18" i="1" l="1"/>
  <c r="K18" i="1"/>
</calcChain>
</file>

<file path=xl/sharedStrings.xml><?xml version="1.0" encoding="utf-8"?>
<sst xmlns="http://schemas.openxmlformats.org/spreadsheetml/2006/main" count="87" uniqueCount="54">
  <si>
    <t>NYC Stormwater Manual – Appendix G</t>
  </si>
  <si>
    <t>Detention in Series Workbook</t>
  </si>
  <si>
    <t>PROJECT NAME</t>
  </si>
  <si>
    <t>PROJECT ID</t>
  </si>
  <si>
    <t>ADDRESS</t>
  </si>
  <si>
    <t xml:space="preserve">Notes: Use this form to determine the required storage volumes for detention systems in series. There are two parts to this form. In the first part, users input properties of the downstream detention system. In the second part, users input properties of each individual upstream area that drains to the downstream detention system. Inputs are entered in the yellow cells and outputs are shown in the gray cells. </t>
  </si>
  <si>
    <t>ERRORS</t>
  </si>
  <si>
    <t>DOWNSTREAM SYSTEM</t>
  </si>
  <si>
    <t>INPUTS</t>
  </si>
  <si>
    <t>OUTPUTS</t>
  </si>
  <si>
    <t>CALCULATIONS - THESE COLUMNS CAN BE HIDDEN</t>
  </si>
  <si>
    <t>Permit Type</t>
  </si>
  <si>
    <t>Total Contributing Area</t>
  </si>
  <si>
    <t>Maximum Release Rate</t>
  </si>
  <si>
    <t>Required Detention Volume</t>
  </si>
  <si>
    <t>Effective C-value</t>
  </si>
  <si>
    <t>Time of Filling</t>
  </si>
  <si>
    <t>Errors</t>
  </si>
  <si>
    <t>name</t>
  </si>
  <si>
    <t>sf</t>
  </si>
  <si>
    <t>cfs</t>
  </si>
  <si>
    <t>cf</t>
  </si>
  <si>
    <t>#</t>
  </si>
  <si>
    <t>cfs/acre</t>
  </si>
  <si>
    <t>min</t>
  </si>
  <si>
    <t>CSS - SCP</t>
  </si>
  <si>
    <t>UPSTREAM SYSTEM</t>
  </si>
  <si>
    <t>TDA ID</t>
  </si>
  <si>
    <t>TDA Area</t>
  </si>
  <si>
    <t>C-value</t>
  </si>
  <si>
    <t>Detention 
System Type</t>
  </si>
  <si>
    <t>C-value*Area
(Estimated)</t>
  </si>
  <si>
    <t>#*sf</t>
  </si>
  <si>
    <t>Blue Roof</t>
  </si>
  <si>
    <t>None</t>
  </si>
  <si>
    <t>COMBINED MAXIMUM RELEASE RATE BY BOROUGH</t>
  </si>
  <si>
    <t>BOROUGH</t>
  </si>
  <si>
    <t>SITE AREA</t>
  </si>
  <si>
    <t>MAX RELEASE RATE (CFS)</t>
  </si>
  <si>
    <t>BRONX</t>
  </si>
  <si>
    <t>BROOKLYN</t>
  </si>
  <si>
    <t>MANHATTAN</t>
  </si>
  <si>
    <t>QUEENS</t>
  </si>
  <si>
    <t>STATEN ISLAND</t>
  </si>
  <si>
    <t>STORM MAXIMUM RELEASE RATE BY BOROUGH</t>
  </si>
  <si>
    <t>Detention System Types</t>
  </si>
  <si>
    <t>Tank</t>
  </si>
  <si>
    <t>Subsurface</t>
  </si>
  <si>
    <t>Pond</t>
  </si>
  <si>
    <t>Wetland</t>
  </si>
  <si>
    <t>Vv</t>
  </si>
  <si>
    <t>MS4 - SCP</t>
  </si>
  <si>
    <t>CSS - HCP</t>
  </si>
  <si>
    <t>MS4 - HCP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</si>
</sst>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8">
    <font>
      <sz val="11"/>
      <color theme="1"/>
      <name val="Calibri"/>
      <family val="2"/>
      <scheme val="minor"/>
    </font>
    <font>
      <b/>
      <sz val="10"/>
      <color theme="1"/>
      <name val="Haas Grot Text R"/>
      <family val="2"/>
    </font>
    <font>
      <sz val="10"/>
      <color theme="1"/>
      <name val="Haas Grot Text R"/>
      <family val="2"/>
    </font>
    <font>
      <sz val="11"/>
      <color theme="1"/>
      <name val="Haas Grot Text R"/>
      <family val="2"/>
    </font>
    <font>
      <b/>
      <sz val="10"/>
      <color rgb="FFC00000"/>
      <name val="Haas Grot Text R"/>
      <family val="2"/>
    </font>
    <font>
      <b/>
      <sz val="10"/>
      <color theme="8" tint="-0.249977111117893"/>
      <name val="Haas Grot Text R"/>
      <family val="2"/>
    </font>
    <font>
      <sz val="10"/>
      <color rgb="FF004F38"/>
      <name val="Arial"/>
      <family val="2"/>
    </font>
    <font>
      <b/>
      <sz val="11"/>
      <color theme="1"/>
      <name val="Calibri"/>
      <family val="2"/>
      <scheme val="minor"/>
    </font>
  </fonts>
  <fills count="7">
    <fill>
      <patternFill patternType="none"/>
    </fill>
    <fill>
      <patternFill patternType="gray125"/>
    </fill>
    <fill>
      <patternFill patternType="solid">
        <fgColor theme="7" tint="0.59999389629810485"/>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s>
  <cellStyleXfs count="1">
    <xf numFmtId="0" fontId="0" fillId="0" borderId="0"/>
  </cellStyleXfs>
  <cellXfs count="78">
    <xf numFmtId="0" fontId="0" fillId="0" borderId="0" xfId="0"/>
    <xf numFmtId="0" fontId="1" fillId="0" borderId="0" xfId="0" applyFont="1" applyAlignment="1">
      <alignment horizontal="left"/>
    </xf>
    <xf numFmtId="0" fontId="2" fillId="0" borderId="0" xfId="0" applyFont="1"/>
    <xf numFmtId="0" fontId="1" fillId="0" borderId="0" xfId="0" applyFont="1" applyAlignment="1">
      <alignment horizontal="right"/>
    </xf>
    <xf numFmtId="0" fontId="2" fillId="0" borderId="0" xfId="0" applyFont="1" applyAlignment="1"/>
    <xf numFmtId="0" fontId="4" fillId="0" borderId="0" xfId="0" applyFont="1" applyAlignment="1">
      <alignment horizontal="center" wrapText="1"/>
    </xf>
    <xf numFmtId="0" fontId="2" fillId="0" borderId="0" xfId="0" applyFont="1" applyAlignment="1">
      <alignment horizontal="left" wrapText="1"/>
    </xf>
    <xf numFmtId="0" fontId="5" fillId="0" borderId="0" xfId="0" applyFont="1" applyAlignment="1">
      <alignment horizontal="left"/>
    </xf>
    <xf numFmtId="0" fontId="1" fillId="0" borderId="0" xfId="0" applyFont="1" applyAlignment="1"/>
    <xf numFmtId="0" fontId="2" fillId="2" borderId="2" xfId="0" applyFont="1" applyFill="1" applyBorder="1" applyAlignment="1">
      <alignment horizontal="left" wrapText="1"/>
    </xf>
    <xf numFmtId="0" fontId="2" fillId="2" borderId="15" xfId="0" applyFont="1" applyFill="1" applyBorder="1" applyAlignment="1">
      <alignment horizontal="left" wrapText="1"/>
    </xf>
    <xf numFmtId="0" fontId="2" fillId="2" borderId="4" xfId="0" applyFont="1" applyFill="1" applyBorder="1" applyAlignment="1">
      <alignment horizontal="left" wrapText="1"/>
    </xf>
    <xf numFmtId="0" fontId="2" fillId="0" borderId="0" xfId="0" applyFont="1" applyAlignment="1">
      <alignment wrapText="1"/>
    </xf>
    <xf numFmtId="0" fontId="2" fillId="2" borderId="5" xfId="0" applyFont="1" applyFill="1" applyBorder="1" applyAlignment="1">
      <alignment horizontal="left" wrapText="1"/>
    </xf>
    <xf numFmtId="0" fontId="2" fillId="2" borderId="16" xfId="0" applyFont="1" applyFill="1" applyBorder="1" applyAlignment="1">
      <alignment horizontal="left" wrapText="1"/>
    </xf>
    <xf numFmtId="0" fontId="2" fillId="2" borderId="7" xfId="0" applyFont="1" applyFill="1" applyBorder="1" applyAlignment="1">
      <alignment horizontal="left" wrapText="1"/>
    </xf>
    <xf numFmtId="0" fontId="5" fillId="0" borderId="0" xfId="0" applyFont="1" applyAlignment="1"/>
    <xf numFmtId="0" fontId="1" fillId="0" borderId="0" xfId="0" applyFont="1"/>
    <xf numFmtId="0" fontId="2" fillId="2" borderId="2" xfId="0" applyFont="1" applyFill="1" applyBorder="1" applyAlignment="1">
      <alignment wrapText="1"/>
    </xf>
    <xf numFmtId="0" fontId="2" fillId="2" borderId="3" xfId="0" applyFont="1" applyFill="1" applyBorder="1" applyAlignment="1">
      <alignment wrapText="1"/>
    </xf>
    <xf numFmtId="0" fontId="2" fillId="2" borderId="4" xfId="0" applyFont="1" applyFill="1" applyBorder="1" applyAlignment="1">
      <alignment wrapText="1"/>
    </xf>
    <xf numFmtId="0" fontId="2" fillId="2" borderId="5" xfId="0" applyFont="1" applyFill="1" applyBorder="1"/>
    <xf numFmtId="0" fontId="2" fillId="2" borderId="6" xfId="0" applyFont="1" applyFill="1" applyBorder="1"/>
    <xf numFmtId="0" fontId="2" fillId="2" borderId="7" xfId="0" applyFont="1" applyFill="1" applyBorder="1"/>
    <xf numFmtId="0" fontId="3" fillId="0" borderId="0" xfId="0" applyFont="1"/>
    <xf numFmtId="0" fontId="3" fillId="0" borderId="0" xfId="0" applyFont="1" applyAlignment="1">
      <alignment horizontal="right"/>
    </xf>
    <xf numFmtId="2" fontId="3" fillId="0" borderId="0" xfId="0" applyNumberFormat="1" applyFont="1"/>
    <xf numFmtId="0" fontId="2" fillId="5" borderId="17" xfId="0" applyFont="1" applyFill="1" applyBorder="1" applyAlignment="1" applyProtection="1">
      <alignment wrapText="1"/>
    </xf>
    <xf numFmtId="0" fontId="2" fillId="5" borderId="4" xfId="0" applyFont="1" applyFill="1" applyBorder="1" applyAlignment="1" applyProtection="1">
      <alignment wrapText="1"/>
    </xf>
    <xf numFmtId="0" fontId="2" fillId="5" borderId="18" xfId="0" applyFont="1" applyFill="1" applyBorder="1" applyProtection="1"/>
    <xf numFmtId="0" fontId="2" fillId="5" borderId="7" xfId="0" applyFont="1" applyFill="1" applyBorder="1" applyProtection="1"/>
    <xf numFmtId="1" fontId="2" fillId="4" borderId="12" xfId="0" applyNumberFormat="1" applyFont="1" applyFill="1" applyBorder="1" applyAlignment="1" applyProtection="1">
      <alignment horizontal="left"/>
    </xf>
    <xf numFmtId="2" fontId="2" fillId="4" borderId="19" xfId="0" applyNumberFormat="1" applyFont="1" applyFill="1" applyBorder="1" applyAlignment="1" applyProtection="1">
      <alignment horizontal="left"/>
    </xf>
    <xf numFmtId="0" fontId="2" fillId="0" borderId="0" xfId="0" applyFont="1" applyAlignment="1" applyProtection="1"/>
    <xf numFmtId="0" fontId="1" fillId="0" borderId="0" xfId="0" applyFont="1" applyAlignment="1" applyProtection="1"/>
    <xf numFmtId="0" fontId="2" fillId="0" borderId="0" xfId="0" applyFont="1" applyAlignment="1" applyProtection="1">
      <alignment horizontal="left" wrapText="1"/>
    </xf>
    <xf numFmtId="0" fontId="2" fillId="0" borderId="0" xfId="0" applyFont="1" applyFill="1" applyAlignment="1" applyProtection="1">
      <alignment wrapText="1"/>
    </xf>
    <xf numFmtId="0" fontId="2" fillId="0" borderId="0" xfId="0" applyFont="1" applyAlignment="1" applyProtection="1">
      <alignment wrapText="1"/>
    </xf>
    <xf numFmtId="1" fontId="2" fillId="0" borderId="0" xfId="0" applyNumberFormat="1" applyFont="1" applyFill="1" applyProtection="1"/>
    <xf numFmtId="0" fontId="2" fillId="0" borderId="0" xfId="0" applyFont="1" applyFill="1" applyAlignment="1" applyProtection="1"/>
    <xf numFmtId="2" fontId="2" fillId="0" borderId="0" xfId="0" applyNumberFormat="1" applyFont="1" applyAlignment="1" applyProtection="1">
      <alignment horizontal="left"/>
    </xf>
    <xf numFmtId="165" fontId="2" fillId="0" borderId="0" xfId="0" applyNumberFormat="1" applyFont="1" applyAlignment="1" applyProtection="1">
      <alignment horizontal="left"/>
    </xf>
    <xf numFmtId="0" fontId="2" fillId="0" borderId="0" xfId="0" applyFont="1" applyAlignment="1" applyProtection="1">
      <alignment horizontal="left"/>
    </xf>
    <xf numFmtId="2" fontId="2" fillId="0" borderId="0" xfId="0" applyNumberFormat="1" applyFont="1" applyAlignment="1" applyProtection="1"/>
    <xf numFmtId="0" fontId="1" fillId="0" borderId="0" xfId="0" applyFont="1" applyProtection="1"/>
    <xf numFmtId="0" fontId="2" fillId="0" borderId="0" xfId="0" applyFont="1" applyProtection="1"/>
    <xf numFmtId="1" fontId="2" fillId="4" borderId="2" xfId="0" applyNumberFormat="1" applyFont="1" applyFill="1" applyBorder="1" applyAlignment="1" applyProtection="1">
      <alignment horizontal="left"/>
    </xf>
    <xf numFmtId="2" fontId="2" fillId="4" borderId="20" xfId="0" applyNumberFormat="1" applyFont="1" applyFill="1" applyBorder="1" applyAlignment="1" applyProtection="1">
      <alignment horizontal="left"/>
    </xf>
    <xf numFmtId="1" fontId="2" fillId="0" borderId="0" xfId="0" applyNumberFormat="1" applyFont="1" applyAlignment="1" applyProtection="1">
      <alignment horizontal="left"/>
    </xf>
    <xf numFmtId="1" fontId="2" fillId="4" borderId="8" xfId="0" applyNumberFormat="1" applyFont="1" applyFill="1" applyBorder="1" applyAlignment="1" applyProtection="1">
      <alignment horizontal="left"/>
    </xf>
    <xf numFmtId="1" fontId="2" fillId="4" borderId="5" xfId="0" applyNumberFormat="1" applyFont="1" applyFill="1" applyBorder="1" applyAlignment="1" applyProtection="1">
      <alignment horizontal="left"/>
    </xf>
    <xf numFmtId="2" fontId="2" fillId="4" borderId="7" xfId="0" applyNumberFormat="1" applyFont="1" applyFill="1" applyBorder="1" applyAlignment="1" applyProtection="1">
      <alignment horizontal="left"/>
    </xf>
    <xf numFmtId="0" fontId="2" fillId="0" borderId="0" xfId="0" applyFont="1" applyProtection="1">
      <protection locked="0"/>
    </xf>
    <xf numFmtId="0" fontId="2" fillId="3" borderId="10" xfId="0" applyFont="1" applyFill="1" applyBorder="1" applyAlignment="1" applyProtection="1">
      <alignment horizontal="left" wrapText="1"/>
      <protection locked="0"/>
    </xf>
    <xf numFmtId="1" fontId="2" fillId="3" borderId="13" xfId="0" applyNumberFormat="1" applyFont="1" applyFill="1" applyBorder="1" applyAlignment="1" applyProtection="1">
      <alignment horizontal="left" wrapText="1"/>
      <protection locked="0"/>
    </xf>
    <xf numFmtId="164" fontId="2" fillId="3" borderId="11" xfId="0" applyNumberFormat="1" applyFont="1" applyFill="1" applyBorder="1" applyAlignment="1" applyProtection="1">
      <alignment horizontal="left" wrapText="1"/>
      <protection locked="0"/>
    </xf>
    <xf numFmtId="0" fontId="2" fillId="3" borderId="2" xfId="0" applyFont="1" applyFill="1" applyBorder="1" applyAlignment="1" applyProtection="1">
      <alignment horizontal="left"/>
      <protection locked="0"/>
    </xf>
    <xf numFmtId="0" fontId="2" fillId="3" borderId="3" xfId="0" applyFont="1" applyFill="1" applyBorder="1" applyAlignment="1" applyProtection="1">
      <alignment horizontal="left"/>
      <protection locked="0"/>
    </xf>
    <xf numFmtId="0" fontId="2" fillId="3" borderId="4" xfId="0" applyFont="1" applyFill="1" applyBorder="1" applyAlignment="1" applyProtection="1">
      <alignment horizontal="left"/>
      <protection locked="0"/>
    </xf>
    <xf numFmtId="0" fontId="2" fillId="3" borderId="8" xfId="0" applyFont="1" applyFill="1" applyBorder="1" applyAlignment="1" applyProtection="1">
      <alignment horizontal="left"/>
      <protection locked="0"/>
    </xf>
    <xf numFmtId="0" fontId="2" fillId="3" borderId="1" xfId="0" applyFont="1" applyFill="1" applyBorder="1" applyAlignment="1" applyProtection="1">
      <alignment horizontal="left"/>
      <protection locked="0"/>
    </xf>
    <xf numFmtId="0" fontId="2" fillId="3" borderId="9" xfId="0" applyFont="1" applyFill="1" applyBorder="1" applyAlignment="1" applyProtection="1">
      <alignment horizontal="left"/>
      <protection locked="0"/>
    </xf>
    <xf numFmtId="0" fontId="2" fillId="3" borderId="5" xfId="0" applyFont="1" applyFill="1" applyBorder="1" applyAlignment="1" applyProtection="1">
      <alignment horizontal="left"/>
      <protection locked="0"/>
    </xf>
    <xf numFmtId="0" fontId="2" fillId="3" borderId="6" xfId="0" applyFont="1" applyFill="1" applyBorder="1" applyAlignment="1" applyProtection="1">
      <alignment horizontal="left"/>
      <protection locked="0"/>
    </xf>
    <xf numFmtId="0" fontId="2" fillId="3" borderId="7" xfId="0" applyFont="1" applyFill="1" applyBorder="1" applyAlignment="1" applyProtection="1">
      <alignment horizontal="left"/>
      <protection locked="0"/>
    </xf>
    <xf numFmtId="0" fontId="6" fillId="0" borderId="0" xfId="0" applyFont="1" applyAlignment="1">
      <alignment vertical="center"/>
    </xf>
    <xf numFmtId="0" fontId="0" fillId="0" borderId="1" xfId="0" applyBorder="1"/>
    <xf numFmtId="164" fontId="0" fillId="0" borderId="1" xfId="0" applyNumberFormat="1" applyBorder="1"/>
    <xf numFmtId="0" fontId="0" fillId="6" borderId="1" xfId="0" applyFill="1" applyBorder="1"/>
    <xf numFmtId="0" fontId="0" fillId="0" borderId="1" xfId="0" applyBorder="1" applyProtection="1">
      <protection locked="0"/>
    </xf>
    <xf numFmtId="0" fontId="3" fillId="0" borderId="0" xfId="0" applyFont="1" applyAlignment="1"/>
    <xf numFmtId="0" fontId="2" fillId="0" borderId="12" xfId="0" applyFont="1" applyBorder="1" applyAlignment="1">
      <alignment horizontal="left" vertical="top" wrapText="1"/>
    </xf>
    <xf numFmtId="0" fontId="3" fillId="0" borderId="13" xfId="0" applyFont="1" applyBorder="1" applyAlignment="1">
      <alignment horizontal="left" vertical="top" wrapText="1"/>
    </xf>
    <xf numFmtId="0" fontId="3" fillId="0" borderId="14" xfId="0" applyFont="1" applyBorder="1" applyAlignment="1">
      <alignment horizontal="left" vertical="top" wrapText="1"/>
    </xf>
    <xf numFmtId="0" fontId="2" fillId="0" borderId="0" xfId="0" applyFont="1" applyAlignment="1">
      <alignment horizontal="left" vertical="top" wrapText="1"/>
    </xf>
    <xf numFmtId="0" fontId="3" fillId="0" borderId="0" xfId="0" applyFont="1" applyAlignment="1"/>
    <xf numFmtId="0" fontId="7" fillId="0" borderId="0" xfId="0" applyFont="1" applyAlignment="1" applyProtection="1">
      <alignment horizontal="center"/>
    </xf>
    <xf numFmtId="0" fontId="7" fillId="0" borderId="0" xfId="0" applyFont="1" applyAlignment="1">
      <alignment horizontal="center"/>
    </xf>
  </cellXfs>
  <cellStyles count="1">
    <cellStyle name="Normal" xfId="0" builtinId="0"/>
  </cellStyles>
  <dxfs count="62">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5" tint="0.79998168889431442"/>
        </patternFill>
      </fill>
    </dxf>
    <dxf>
      <fill>
        <patternFill>
          <bgColor theme="9" tint="0.7999816888943144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457200</xdr:colOff>
      <xdr:row>52</xdr:row>
      <xdr:rowOff>152400</xdr:rowOff>
    </xdr:to>
    <xdr:pic>
      <xdr:nvPicPr>
        <xdr:cNvPr id="3" name="Picture 2">
          <a:extLst>
            <a:ext uri="{FF2B5EF4-FFF2-40B4-BE49-F238E27FC236}">
              <a16:creationId xmlns:a16="http://schemas.microsoft.com/office/drawing/2014/main" id="{92A81C7A-FF6D-4ED9-930C-44C2226585B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772400" cy="10058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494324</xdr:colOff>
      <xdr:row>24</xdr:row>
      <xdr:rowOff>180409</xdr:rowOff>
    </xdr:to>
    <xdr:pic>
      <xdr:nvPicPr>
        <xdr:cNvPr id="2" name="Picture 1">
          <a:extLst>
            <a:ext uri="{FF2B5EF4-FFF2-40B4-BE49-F238E27FC236}">
              <a16:creationId xmlns:a16="http://schemas.microsoft.com/office/drawing/2014/main" id="{4CB3B31F-7CF7-45A5-B602-81DE3EEE5A7C}"/>
            </a:ext>
          </a:extLst>
        </xdr:cNvPr>
        <xdr:cNvPicPr>
          <a:picLocks noChangeAspect="1"/>
        </xdr:cNvPicPr>
      </xdr:nvPicPr>
      <xdr:blipFill>
        <a:blip xmlns:r="http://schemas.openxmlformats.org/officeDocument/2006/relationships" r:embed="rId1"/>
        <a:stretch>
          <a:fillRect/>
        </a:stretch>
      </xdr:blipFill>
      <xdr:spPr>
        <a:xfrm>
          <a:off x="0" y="0"/>
          <a:ext cx="7809524" cy="4523809"/>
        </a:xfrm>
        <a:prstGeom prst="rect">
          <a:avLst/>
        </a:prstGeom>
      </xdr:spPr>
    </xdr:pic>
    <xdr:clientData/>
  </xdr:twoCellAnchor>
  <xdr:twoCellAnchor editAs="oneCell">
    <xdr:from>
      <xdr:col>0</xdr:col>
      <xdr:colOff>0</xdr:colOff>
      <xdr:row>23</xdr:row>
      <xdr:rowOff>133350</xdr:rowOff>
    </xdr:from>
    <xdr:to>
      <xdr:col>12</xdr:col>
      <xdr:colOff>541943</xdr:colOff>
      <xdr:row>48</xdr:row>
      <xdr:rowOff>132784</xdr:rowOff>
    </xdr:to>
    <xdr:pic>
      <xdr:nvPicPr>
        <xdr:cNvPr id="3" name="Picture 2">
          <a:extLst>
            <a:ext uri="{FF2B5EF4-FFF2-40B4-BE49-F238E27FC236}">
              <a16:creationId xmlns:a16="http://schemas.microsoft.com/office/drawing/2014/main" id="{05BFDB34-CE04-43F1-AB9D-8ED4333844A5}"/>
            </a:ext>
          </a:extLst>
        </xdr:cNvPr>
        <xdr:cNvPicPr>
          <a:picLocks noChangeAspect="1"/>
        </xdr:cNvPicPr>
      </xdr:nvPicPr>
      <xdr:blipFill>
        <a:blip xmlns:r="http://schemas.openxmlformats.org/officeDocument/2006/relationships" r:embed="rId2"/>
        <a:stretch>
          <a:fillRect/>
        </a:stretch>
      </xdr:blipFill>
      <xdr:spPr>
        <a:xfrm>
          <a:off x="0" y="4514850"/>
          <a:ext cx="7857143" cy="4523809"/>
        </a:xfrm>
        <a:prstGeom prst="rect">
          <a:avLst/>
        </a:prstGeom>
      </xdr:spPr>
    </xdr:pic>
    <xdr:clientData/>
  </xdr:twoCellAnchor>
  <xdr:twoCellAnchor editAs="oneCell">
    <xdr:from>
      <xdr:col>12</xdr:col>
      <xdr:colOff>476250</xdr:colOff>
      <xdr:row>0</xdr:row>
      <xdr:rowOff>0</xdr:rowOff>
    </xdr:from>
    <xdr:to>
      <xdr:col>25</xdr:col>
      <xdr:colOff>360974</xdr:colOff>
      <xdr:row>30</xdr:row>
      <xdr:rowOff>132655</xdr:rowOff>
    </xdr:to>
    <xdr:pic>
      <xdr:nvPicPr>
        <xdr:cNvPr id="4" name="Picture 3">
          <a:extLst>
            <a:ext uri="{FF2B5EF4-FFF2-40B4-BE49-F238E27FC236}">
              <a16:creationId xmlns:a16="http://schemas.microsoft.com/office/drawing/2014/main" id="{EBEBEAA5-C23B-4424-BF49-44DDF4CF5F26}"/>
            </a:ext>
          </a:extLst>
        </xdr:cNvPr>
        <xdr:cNvPicPr>
          <a:picLocks noChangeAspect="1"/>
        </xdr:cNvPicPr>
      </xdr:nvPicPr>
      <xdr:blipFill>
        <a:blip xmlns:r="http://schemas.openxmlformats.org/officeDocument/2006/relationships" r:embed="rId3"/>
        <a:stretch>
          <a:fillRect/>
        </a:stretch>
      </xdr:blipFill>
      <xdr:spPr>
        <a:xfrm>
          <a:off x="7791450" y="0"/>
          <a:ext cx="7809524" cy="556190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90052-35ED-4783-A540-E051FA7EF428}">
  <dimension ref="A1"/>
  <sheetViews>
    <sheetView showGridLines="0" tabSelected="1" workbookViewId="0">
      <selection activeCell="O3" sqref="O3"/>
    </sheetView>
  </sheetViews>
  <sheetFormatPr defaultRowHeight="15"/>
  <sheetData/>
  <sheetProtection sheet="1" objects="1" scenarios="1" selectLockedCells="1" selectUn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D883F-2000-48A9-B0D7-7C66B4E59119}">
  <sheetPr>
    <pageSetUpPr fitToPage="1"/>
  </sheetPr>
  <dimension ref="B1:M95"/>
  <sheetViews>
    <sheetView topLeftCell="A4" workbookViewId="0">
      <selection activeCell="G25" sqref="G25"/>
    </sheetView>
  </sheetViews>
  <sheetFormatPr defaultColWidth="9.140625" defaultRowHeight="12.75"/>
  <cols>
    <col min="1" max="1" width="3.28515625" style="2" customWidth="1"/>
    <col min="2" max="8" width="15.7109375" style="2" customWidth="1"/>
    <col min="9" max="9" width="3.28515625" style="2" customWidth="1"/>
    <col min="10" max="12" width="15.7109375" style="2" customWidth="1"/>
    <col min="13" max="16384" width="9.140625" style="2"/>
  </cols>
  <sheetData>
    <row r="1" spans="2:13">
      <c r="F1" s="65" t="s">
        <v>0</v>
      </c>
    </row>
    <row r="2" spans="2:13" ht="15" customHeight="1">
      <c r="B2" s="1" t="s">
        <v>1</v>
      </c>
    </row>
    <row r="3" spans="2:13" ht="15" customHeight="1">
      <c r="B3" s="3" t="s">
        <v>2</v>
      </c>
      <c r="C3" s="52"/>
      <c r="D3" s="52"/>
      <c r="E3" s="52"/>
      <c r="F3" s="52"/>
      <c r="G3" s="52"/>
      <c r="H3" s="52"/>
    </row>
    <row r="4" spans="2:13" ht="15" customHeight="1">
      <c r="B4" s="3" t="s">
        <v>3</v>
      </c>
      <c r="C4" s="52"/>
      <c r="D4" s="52"/>
      <c r="E4" s="52"/>
      <c r="F4" s="52"/>
      <c r="G4" s="52"/>
      <c r="H4" s="52"/>
    </row>
    <row r="5" spans="2:13" ht="15" customHeight="1">
      <c r="B5" s="3" t="s">
        <v>4</v>
      </c>
      <c r="C5" s="52"/>
      <c r="D5" s="52"/>
      <c r="E5" s="52"/>
      <c r="F5" s="52"/>
      <c r="G5" s="52"/>
      <c r="H5" s="52"/>
    </row>
    <row r="6" spans="2:13" ht="15" customHeight="1"/>
    <row r="7" spans="2:13" ht="15" customHeight="1">
      <c r="B7" s="74" t="s">
        <v>5</v>
      </c>
      <c r="C7" s="75"/>
      <c r="D7" s="75"/>
      <c r="E7" s="75"/>
      <c r="F7" s="75"/>
      <c r="G7" s="75"/>
      <c r="H7" s="75"/>
      <c r="I7" s="4"/>
      <c r="J7" s="4"/>
    </row>
    <row r="8" spans="2:13" ht="15" customHeight="1">
      <c r="B8" s="74"/>
      <c r="C8" s="75"/>
      <c r="D8" s="75"/>
      <c r="E8" s="75"/>
      <c r="F8" s="75"/>
      <c r="G8" s="75"/>
      <c r="H8" s="75"/>
      <c r="I8" s="4"/>
      <c r="J8" s="4"/>
    </row>
    <row r="9" spans="2:13" ht="15" customHeight="1">
      <c r="B9" s="74"/>
      <c r="C9" s="75"/>
      <c r="D9" s="75"/>
      <c r="E9" s="75"/>
      <c r="F9" s="75"/>
      <c r="G9" s="75"/>
      <c r="H9" s="75"/>
      <c r="I9" s="4"/>
      <c r="J9" s="4"/>
    </row>
    <row r="10" spans="2:13" ht="15" customHeight="1">
      <c r="B10" s="75"/>
      <c r="C10" s="75"/>
      <c r="D10" s="75"/>
      <c r="E10" s="75"/>
      <c r="F10" s="75"/>
      <c r="G10" s="75"/>
      <c r="H10" s="75"/>
      <c r="I10" s="4"/>
      <c r="J10" s="4"/>
    </row>
    <row r="11" spans="2:13" ht="15" customHeight="1" thickBot="1">
      <c r="B11" s="70"/>
      <c r="C11" s="70"/>
      <c r="D11" s="70"/>
      <c r="E11" s="70"/>
      <c r="F11" s="70"/>
      <c r="G11" s="4"/>
      <c r="H11" s="4"/>
      <c r="I11" s="4"/>
      <c r="J11" s="4"/>
    </row>
    <row r="12" spans="2:13" ht="15" customHeight="1" thickBot="1">
      <c r="B12" s="5" t="s">
        <v>6</v>
      </c>
      <c r="C12" s="71" t="str">
        <f>IF(COUNTIF(M18,1)&gt;0,"Downstream System is Missing an Input",IF(COUNTIF(M24:M53,1)&gt;0,"Row in Upstream System is Missing an Input",IF(C18&lt;&gt;SUM(C24:C53),"Total Upstream Areas Don't Match Downstream","None")))</f>
        <v>None</v>
      </c>
      <c r="D12" s="72"/>
      <c r="E12" s="73"/>
      <c r="F12" s="4"/>
      <c r="G12" s="4"/>
      <c r="H12" s="4"/>
      <c r="I12" s="4"/>
      <c r="J12" s="4"/>
    </row>
    <row r="13" spans="2:13" s="4" customFormat="1" ht="15" customHeight="1">
      <c r="B13" s="6"/>
      <c r="C13" s="6"/>
      <c r="D13" s="6"/>
      <c r="E13" s="6"/>
    </row>
    <row r="14" spans="2:13" s="4" customFormat="1" ht="15" customHeight="1">
      <c r="B14" s="7" t="s">
        <v>7</v>
      </c>
      <c r="C14" s="6"/>
      <c r="D14" s="6"/>
      <c r="E14" s="6"/>
    </row>
    <row r="15" spans="2:13" s="4" customFormat="1" ht="15" customHeight="1" thickBot="1">
      <c r="B15" s="1" t="s">
        <v>8</v>
      </c>
      <c r="C15" s="6"/>
      <c r="E15" s="8" t="s">
        <v>9</v>
      </c>
      <c r="G15" s="33"/>
      <c r="H15" s="33"/>
      <c r="I15" s="33"/>
      <c r="J15" s="34" t="s">
        <v>10</v>
      </c>
      <c r="K15" s="33"/>
      <c r="L15" s="33"/>
      <c r="M15" s="33"/>
    </row>
    <row r="16" spans="2:13" s="12" customFormat="1" ht="30" customHeight="1">
      <c r="B16" s="9" t="s">
        <v>11</v>
      </c>
      <c r="C16" s="10" t="s">
        <v>12</v>
      </c>
      <c r="D16" s="11" t="s">
        <v>13</v>
      </c>
      <c r="E16" s="27" t="s">
        <v>14</v>
      </c>
      <c r="F16" s="28" t="s">
        <v>15</v>
      </c>
      <c r="G16" s="35"/>
      <c r="H16" s="36"/>
      <c r="I16" s="36"/>
      <c r="J16" s="37" t="s">
        <v>13</v>
      </c>
      <c r="K16" s="37" t="s">
        <v>16</v>
      </c>
      <c r="L16" s="37"/>
      <c r="M16" s="37" t="s">
        <v>17</v>
      </c>
    </row>
    <row r="17" spans="2:13" s="4" customFormat="1" ht="15" customHeight="1" thickBot="1">
      <c r="B17" s="13" t="s">
        <v>18</v>
      </c>
      <c r="C17" s="14" t="s">
        <v>19</v>
      </c>
      <c r="D17" s="15" t="s">
        <v>20</v>
      </c>
      <c r="E17" s="29" t="s">
        <v>21</v>
      </c>
      <c r="F17" s="30" t="s">
        <v>22</v>
      </c>
      <c r="G17" s="35"/>
      <c r="H17" s="38"/>
      <c r="I17" s="38"/>
      <c r="J17" s="33" t="s">
        <v>23</v>
      </c>
      <c r="K17" s="33" t="s">
        <v>24</v>
      </c>
      <c r="L17" s="33"/>
      <c r="M17" s="33" t="s">
        <v>22</v>
      </c>
    </row>
    <row r="18" spans="2:13" s="4" customFormat="1" ht="15" customHeight="1" thickBot="1">
      <c r="B18" s="53" t="s">
        <v>25</v>
      </c>
      <c r="C18" s="54">
        <v>40000</v>
      </c>
      <c r="D18" s="55">
        <v>9.1827364554637206E-2</v>
      </c>
      <c r="E18" s="31">
        <f>IF(M18&lt;&gt;0,"",VLOOKUP(Workbook!B18,Dropdown!A10:B13,2,FALSE)/12*Workbook!C18*Workbook!F18)</f>
        <v>3882.592411747647</v>
      </c>
      <c r="F18" s="32">
        <f>IF(M18&lt;&gt;0,"",SUM(L24:L53)/SUM(C24:C53))</f>
        <v>0.62960958028340219</v>
      </c>
      <c r="G18" s="35"/>
      <c r="H18" s="39"/>
      <c r="I18" s="39"/>
      <c r="J18" s="40">
        <f>IF(M18&lt;&gt;0,"",D18/(C18/43560))</f>
        <v>9.9999999999999922E-2</v>
      </c>
      <c r="K18" s="41">
        <f>IF(M18&lt;&gt;0,"",0.27*(F18*C18/D18)^0.5-15)</f>
        <v>126.3980315570154</v>
      </c>
      <c r="L18" s="42"/>
      <c r="M18" s="42">
        <f>IF(COUNTA(B18:D18)=0,"",IF(COUNTA(B18:D18)=3,0,"1"))</f>
        <v>0</v>
      </c>
    </row>
    <row r="19" spans="2:13" s="4" customFormat="1" ht="15" customHeight="1">
      <c r="G19" s="43"/>
      <c r="H19" s="43"/>
      <c r="I19" s="33"/>
      <c r="J19" s="33"/>
      <c r="K19" s="33"/>
      <c r="L19" s="33"/>
      <c r="M19" s="33"/>
    </row>
    <row r="20" spans="2:13" s="4" customFormat="1" ht="15" customHeight="1">
      <c r="B20" s="16" t="s">
        <v>26</v>
      </c>
      <c r="G20" s="33"/>
      <c r="H20" s="33"/>
      <c r="I20" s="33"/>
      <c r="J20" s="33"/>
      <c r="K20" s="33"/>
      <c r="L20" s="33"/>
      <c r="M20" s="33"/>
    </row>
    <row r="21" spans="2:13" ht="15" customHeight="1" thickBot="1">
      <c r="B21" s="17" t="s">
        <v>8</v>
      </c>
      <c r="G21" s="44" t="s">
        <v>9</v>
      </c>
      <c r="H21" s="44"/>
      <c r="I21" s="45"/>
      <c r="J21" s="34" t="s">
        <v>10</v>
      </c>
      <c r="K21" s="45"/>
      <c r="L21" s="45"/>
      <c r="M21" s="45"/>
    </row>
    <row r="22" spans="2:13" s="12" customFormat="1" ht="30" customHeight="1">
      <c r="B22" s="18" t="s">
        <v>27</v>
      </c>
      <c r="C22" s="19" t="s">
        <v>28</v>
      </c>
      <c r="D22" s="19" t="s">
        <v>29</v>
      </c>
      <c r="E22" s="19" t="s">
        <v>30</v>
      </c>
      <c r="F22" s="20" t="s">
        <v>13</v>
      </c>
      <c r="G22" s="27" t="s">
        <v>14</v>
      </c>
      <c r="H22" s="28" t="s">
        <v>15</v>
      </c>
      <c r="I22" s="37"/>
      <c r="J22" s="37" t="s">
        <v>13</v>
      </c>
      <c r="K22" s="37" t="s">
        <v>16</v>
      </c>
      <c r="L22" s="37" t="s">
        <v>31</v>
      </c>
      <c r="M22" s="37" t="s">
        <v>17</v>
      </c>
    </row>
    <row r="23" spans="2:13" ht="15" customHeight="1" thickBot="1">
      <c r="B23" s="21" t="s">
        <v>18</v>
      </c>
      <c r="C23" s="22" t="s">
        <v>19</v>
      </c>
      <c r="D23" s="22" t="s">
        <v>22</v>
      </c>
      <c r="E23" s="22" t="s">
        <v>18</v>
      </c>
      <c r="F23" s="23" t="s">
        <v>20</v>
      </c>
      <c r="G23" s="29" t="s">
        <v>21</v>
      </c>
      <c r="H23" s="30" t="s">
        <v>22</v>
      </c>
      <c r="I23" s="45"/>
      <c r="J23" s="45" t="s">
        <v>23</v>
      </c>
      <c r="K23" s="45" t="s">
        <v>24</v>
      </c>
      <c r="L23" s="45" t="s">
        <v>32</v>
      </c>
      <c r="M23" s="45" t="s">
        <v>22</v>
      </c>
    </row>
    <row r="24" spans="2:13" ht="15" customHeight="1">
      <c r="B24" s="56">
        <v>1</v>
      </c>
      <c r="C24" s="57">
        <v>20000</v>
      </c>
      <c r="D24" s="57">
        <v>0.95</v>
      </c>
      <c r="E24" s="57" t="s">
        <v>33</v>
      </c>
      <c r="F24" s="58">
        <v>0.5</v>
      </c>
      <c r="G24" s="46">
        <f t="shared" ref="G24:G53" si="0">IF(M24&lt;&gt;0,"",IF(E24="None","",(0.19*D24*C24/(K24+15)-40*F24)*K24))</f>
        <v>1828.5179188085744</v>
      </c>
      <c r="H24" s="47">
        <f t="shared" ref="H24:H53" si="1">IF(M24&lt;&gt;0,"",IF(E24="None",D24,311*F24*(K24+15)/C24))</f>
        <v>0.40921916056680441</v>
      </c>
      <c r="I24" s="45"/>
      <c r="J24" s="40">
        <f t="shared" ref="J24:J53" si="2">IF(M24&lt;&gt;0,"",IF(E24="None","NA",F24/(C24/43560)))</f>
        <v>1.089</v>
      </c>
      <c r="K24" s="41">
        <f t="shared" ref="K24:K53" si="3">IF(M24&lt;&gt;0,"",IF(E24="None","NA",0.27*(D24*C24/F24)^0.5-15))</f>
        <v>37.632689461968411</v>
      </c>
      <c r="L24" s="48">
        <f t="shared" ref="L24:L53" si="4">IF(M24&lt;&gt;0,"",C24*H24)</f>
        <v>8184.3832113360877</v>
      </c>
      <c r="M24" s="48">
        <f t="shared" ref="M24:M53" si="5">IF(COUNTA(B24:F24)=0,"",IF(E24="None",IF(COUNTA(B24:E24)=4,0,"1"),IF(COUNTA(B24:F24)=5,0,"1")))</f>
        <v>0</v>
      </c>
    </row>
    <row r="25" spans="2:13" ht="15" customHeight="1">
      <c r="B25" s="59">
        <v>2</v>
      </c>
      <c r="C25" s="60">
        <v>20000</v>
      </c>
      <c r="D25" s="60">
        <v>0.85</v>
      </c>
      <c r="E25" s="60" t="s">
        <v>34</v>
      </c>
      <c r="F25" s="61"/>
      <c r="G25" s="49" t="str">
        <f t="shared" si="0"/>
        <v/>
      </c>
      <c r="H25" s="47">
        <f t="shared" si="1"/>
        <v>0.85</v>
      </c>
      <c r="I25" s="45"/>
      <c r="J25" s="40" t="str">
        <f t="shared" si="2"/>
        <v>NA</v>
      </c>
      <c r="K25" s="41" t="str">
        <f t="shared" si="3"/>
        <v>NA</v>
      </c>
      <c r="L25" s="48">
        <f t="shared" si="4"/>
        <v>17000</v>
      </c>
      <c r="M25" s="48">
        <f t="shared" si="5"/>
        <v>0</v>
      </c>
    </row>
    <row r="26" spans="2:13" ht="15" customHeight="1">
      <c r="B26" s="59"/>
      <c r="C26" s="60"/>
      <c r="D26" s="60"/>
      <c r="E26" s="60"/>
      <c r="F26" s="61"/>
      <c r="G26" s="49" t="str">
        <f t="shared" si="0"/>
        <v/>
      </c>
      <c r="H26" s="47" t="str">
        <f t="shared" si="1"/>
        <v/>
      </c>
      <c r="I26" s="45"/>
      <c r="J26" s="40" t="str">
        <f t="shared" si="2"/>
        <v/>
      </c>
      <c r="K26" s="41" t="str">
        <f t="shared" si="3"/>
        <v/>
      </c>
      <c r="L26" s="48" t="str">
        <f t="shared" si="4"/>
        <v/>
      </c>
      <c r="M26" s="48" t="str">
        <f t="shared" si="5"/>
        <v/>
      </c>
    </row>
    <row r="27" spans="2:13" ht="15" customHeight="1">
      <c r="B27" s="59"/>
      <c r="C27" s="60"/>
      <c r="D27" s="60"/>
      <c r="E27" s="60"/>
      <c r="F27" s="61"/>
      <c r="G27" s="49" t="str">
        <f t="shared" si="0"/>
        <v/>
      </c>
      <c r="H27" s="47" t="str">
        <f t="shared" si="1"/>
        <v/>
      </c>
      <c r="I27" s="45"/>
      <c r="J27" s="40" t="str">
        <f t="shared" si="2"/>
        <v/>
      </c>
      <c r="K27" s="41" t="str">
        <f t="shared" si="3"/>
        <v/>
      </c>
      <c r="L27" s="48" t="str">
        <f t="shared" si="4"/>
        <v/>
      </c>
      <c r="M27" s="48" t="str">
        <f t="shared" si="5"/>
        <v/>
      </c>
    </row>
    <row r="28" spans="2:13" ht="15" customHeight="1">
      <c r="B28" s="59"/>
      <c r="C28" s="60"/>
      <c r="D28" s="60"/>
      <c r="E28" s="60"/>
      <c r="F28" s="61"/>
      <c r="G28" s="49" t="str">
        <f t="shared" si="0"/>
        <v/>
      </c>
      <c r="H28" s="47" t="str">
        <f t="shared" si="1"/>
        <v/>
      </c>
      <c r="I28" s="45"/>
      <c r="J28" s="40" t="str">
        <f t="shared" si="2"/>
        <v/>
      </c>
      <c r="K28" s="41" t="str">
        <f t="shared" si="3"/>
        <v/>
      </c>
      <c r="L28" s="48" t="str">
        <f t="shared" si="4"/>
        <v/>
      </c>
      <c r="M28" s="48" t="str">
        <f t="shared" si="5"/>
        <v/>
      </c>
    </row>
    <row r="29" spans="2:13" ht="15" customHeight="1">
      <c r="B29" s="59"/>
      <c r="C29" s="60"/>
      <c r="D29" s="60"/>
      <c r="E29" s="60"/>
      <c r="F29" s="61"/>
      <c r="G29" s="49" t="str">
        <f t="shared" si="0"/>
        <v/>
      </c>
      <c r="H29" s="47" t="str">
        <f t="shared" si="1"/>
        <v/>
      </c>
      <c r="I29" s="45"/>
      <c r="J29" s="40" t="str">
        <f t="shared" si="2"/>
        <v/>
      </c>
      <c r="K29" s="41" t="str">
        <f t="shared" si="3"/>
        <v/>
      </c>
      <c r="L29" s="48" t="str">
        <f t="shared" si="4"/>
        <v/>
      </c>
      <c r="M29" s="48" t="str">
        <f t="shared" si="5"/>
        <v/>
      </c>
    </row>
    <row r="30" spans="2:13" ht="15" customHeight="1">
      <c r="B30" s="59"/>
      <c r="C30" s="60"/>
      <c r="D30" s="60"/>
      <c r="E30" s="60"/>
      <c r="F30" s="61"/>
      <c r="G30" s="49" t="str">
        <f t="shared" si="0"/>
        <v/>
      </c>
      <c r="H30" s="47" t="str">
        <f t="shared" si="1"/>
        <v/>
      </c>
      <c r="I30" s="45"/>
      <c r="J30" s="40" t="str">
        <f t="shared" si="2"/>
        <v/>
      </c>
      <c r="K30" s="41" t="str">
        <f t="shared" si="3"/>
        <v/>
      </c>
      <c r="L30" s="48" t="str">
        <f t="shared" si="4"/>
        <v/>
      </c>
      <c r="M30" s="48" t="str">
        <f t="shared" si="5"/>
        <v/>
      </c>
    </row>
    <row r="31" spans="2:13" ht="15" customHeight="1">
      <c r="B31" s="59"/>
      <c r="C31" s="60"/>
      <c r="D31" s="60"/>
      <c r="E31" s="60"/>
      <c r="F31" s="61"/>
      <c r="G31" s="49" t="str">
        <f t="shared" si="0"/>
        <v/>
      </c>
      <c r="H31" s="47" t="str">
        <f t="shared" si="1"/>
        <v/>
      </c>
      <c r="I31" s="45"/>
      <c r="J31" s="40" t="str">
        <f t="shared" si="2"/>
        <v/>
      </c>
      <c r="K31" s="41" t="str">
        <f t="shared" si="3"/>
        <v/>
      </c>
      <c r="L31" s="48" t="str">
        <f t="shared" si="4"/>
        <v/>
      </c>
      <c r="M31" s="48" t="str">
        <f t="shared" si="5"/>
        <v/>
      </c>
    </row>
    <row r="32" spans="2:13" ht="15" customHeight="1">
      <c r="B32" s="59"/>
      <c r="C32" s="60"/>
      <c r="D32" s="60"/>
      <c r="E32" s="60"/>
      <c r="F32" s="61"/>
      <c r="G32" s="49" t="str">
        <f t="shared" si="0"/>
        <v/>
      </c>
      <c r="H32" s="47" t="str">
        <f t="shared" si="1"/>
        <v/>
      </c>
      <c r="I32" s="45"/>
      <c r="J32" s="40" t="str">
        <f t="shared" si="2"/>
        <v/>
      </c>
      <c r="K32" s="41" t="str">
        <f t="shared" si="3"/>
        <v/>
      </c>
      <c r="L32" s="48" t="str">
        <f t="shared" si="4"/>
        <v/>
      </c>
      <c r="M32" s="48" t="str">
        <f t="shared" si="5"/>
        <v/>
      </c>
    </row>
    <row r="33" spans="2:13" ht="15" customHeight="1">
      <c r="B33" s="59"/>
      <c r="C33" s="60"/>
      <c r="D33" s="60"/>
      <c r="E33" s="60"/>
      <c r="F33" s="61"/>
      <c r="G33" s="49" t="str">
        <f t="shared" si="0"/>
        <v/>
      </c>
      <c r="H33" s="47" t="str">
        <f t="shared" si="1"/>
        <v/>
      </c>
      <c r="I33" s="45"/>
      <c r="J33" s="40" t="str">
        <f t="shared" si="2"/>
        <v/>
      </c>
      <c r="K33" s="41" t="str">
        <f t="shared" si="3"/>
        <v/>
      </c>
      <c r="L33" s="48" t="str">
        <f t="shared" si="4"/>
        <v/>
      </c>
      <c r="M33" s="48" t="str">
        <f t="shared" si="5"/>
        <v/>
      </c>
    </row>
    <row r="34" spans="2:13" ht="15" customHeight="1">
      <c r="B34" s="59"/>
      <c r="C34" s="60"/>
      <c r="D34" s="60"/>
      <c r="E34" s="60"/>
      <c r="F34" s="61"/>
      <c r="G34" s="49" t="str">
        <f t="shared" si="0"/>
        <v/>
      </c>
      <c r="H34" s="47" t="str">
        <f t="shared" si="1"/>
        <v/>
      </c>
      <c r="I34" s="45"/>
      <c r="J34" s="40" t="str">
        <f t="shared" si="2"/>
        <v/>
      </c>
      <c r="K34" s="41" t="str">
        <f t="shared" si="3"/>
        <v/>
      </c>
      <c r="L34" s="48" t="str">
        <f t="shared" si="4"/>
        <v/>
      </c>
      <c r="M34" s="48" t="str">
        <f t="shared" si="5"/>
        <v/>
      </c>
    </row>
    <row r="35" spans="2:13" ht="15" customHeight="1">
      <c r="B35" s="59"/>
      <c r="C35" s="60"/>
      <c r="D35" s="60"/>
      <c r="E35" s="60"/>
      <c r="F35" s="61"/>
      <c r="G35" s="49" t="str">
        <f t="shared" si="0"/>
        <v/>
      </c>
      <c r="H35" s="47" t="str">
        <f t="shared" si="1"/>
        <v/>
      </c>
      <c r="I35" s="45"/>
      <c r="J35" s="40" t="str">
        <f t="shared" si="2"/>
        <v/>
      </c>
      <c r="K35" s="41" t="str">
        <f t="shared" si="3"/>
        <v/>
      </c>
      <c r="L35" s="48" t="str">
        <f t="shared" si="4"/>
        <v/>
      </c>
      <c r="M35" s="48" t="str">
        <f t="shared" si="5"/>
        <v/>
      </c>
    </row>
    <row r="36" spans="2:13" ht="15" customHeight="1">
      <c r="B36" s="59"/>
      <c r="C36" s="60"/>
      <c r="D36" s="60"/>
      <c r="E36" s="60"/>
      <c r="F36" s="61"/>
      <c r="G36" s="49" t="str">
        <f t="shared" si="0"/>
        <v/>
      </c>
      <c r="H36" s="47" t="str">
        <f t="shared" si="1"/>
        <v/>
      </c>
      <c r="I36" s="45"/>
      <c r="J36" s="40" t="str">
        <f t="shared" si="2"/>
        <v/>
      </c>
      <c r="K36" s="41" t="str">
        <f t="shared" si="3"/>
        <v/>
      </c>
      <c r="L36" s="48" t="str">
        <f t="shared" si="4"/>
        <v/>
      </c>
      <c r="M36" s="48" t="str">
        <f t="shared" si="5"/>
        <v/>
      </c>
    </row>
    <row r="37" spans="2:13" ht="15" customHeight="1">
      <c r="B37" s="59"/>
      <c r="C37" s="60"/>
      <c r="D37" s="60"/>
      <c r="E37" s="60"/>
      <c r="F37" s="61"/>
      <c r="G37" s="49" t="str">
        <f t="shared" si="0"/>
        <v/>
      </c>
      <c r="H37" s="47" t="str">
        <f t="shared" si="1"/>
        <v/>
      </c>
      <c r="I37" s="45"/>
      <c r="J37" s="40" t="str">
        <f t="shared" si="2"/>
        <v/>
      </c>
      <c r="K37" s="41" t="str">
        <f t="shared" si="3"/>
        <v/>
      </c>
      <c r="L37" s="48" t="str">
        <f t="shared" si="4"/>
        <v/>
      </c>
      <c r="M37" s="48" t="str">
        <f t="shared" si="5"/>
        <v/>
      </c>
    </row>
    <row r="38" spans="2:13" ht="15" customHeight="1">
      <c r="B38" s="59"/>
      <c r="C38" s="60"/>
      <c r="D38" s="60"/>
      <c r="E38" s="60"/>
      <c r="F38" s="61"/>
      <c r="G38" s="49" t="str">
        <f t="shared" si="0"/>
        <v/>
      </c>
      <c r="H38" s="47" t="str">
        <f t="shared" si="1"/>
        <v/>
      </c>
      <c r="I38" s="45"/>
      <c r="J38" s="40" t="str">
        <f t="shared" si="2"/>
        <v/>
      </c>
      <c r="K38" s="41" t="str">
        <f t="shared" si="3"/>
        <v/>
      </c>
      <c r="L38" s="48" t="str">
        <f t="shared" si="4"/>
        <v/>
      </c>
      <c r="M38" s="48" t="str">
        <f t="shared" si="5"/>
        <v/>
      </c>
    </row>
    <row r="39" spans="2:13" ht="15" customHeight="1">
      <c r="B39" s="59"/>
      <c r="C39" s="60"/>
      <c r="D39" s="60"/>
      <c r="E39" s="60"/>
      <c r="F39" s="61"/>
      <c r="G39" s="49" t="str">
        <f t="shared" si="0"/>
        <v/>
      </c>
      <c r="H39" s="47" t="str">
        <f t="shared" si="1"/>
        <v/>
      </c>
      <c r="I39" s="45"/>
      <c r="J39" s="40" t="str">
        <f t="shared" si="2"/>
        <v/>
      </c>
      <c r="K39" s="41" t="str">
        <f t="shared" si="3"/>
        <v/>
      </c>
      <c r="L39" s="48" t="str">
        <f t="shared" si="4"/>
        <v/>
      </c>
      <c r="M39" s="48" t="str">
        <f t="shared" si="5"/>
        <v/>
      </c>
    </row>
    <row r="40" spans="2:13" ht="15" customHeight="1">
      <c r="B40" s="59"/>
      <c r="C40" s="60"/>
      <c r="D40" s="60"/>
      <c r="E40" s="60"/>
      <c r="F40" s="61"/>
      <c r="G40" s="49" t="str">
        <f t="shared" si="0"/>
        <v/>
      </c>
      <c r="H40" s="47" t="str">
        <f t="shared" si="1"/>
        <v/>
      </c>
      <c r="I40" s="45"/>
      <c r="J40" s="40" t="str">
        <f t="shared" si="2"/>
        <v/>
      </c>
      <c r="K40" s="41" t="str">
        <f t="shared" si="3"/>
        <v/>
      </c>
      <c r="L40" s="48" t="str">
        <f t="shared" si="4"/>
        <v/>
      </c>
      <c r="M40" s="48" t="str">
        <f t="shared" si="5"/>
        <v/>
      </c>
    </row>
    <row r="41" spans="2:13" ht="15" customHeight="1">
      <c r="B41" s="59"/>
      <c r="C41" s="60"/>
      <c r="D41" s="60"/>
      <c r="E41" s="60"/>
      <c r="F41" s="61"/>
      <c r="G41" s="49" t="str">
        <f t="shared" si="0"/>
        <v/>
      </c>
      <c r="H41" s="47" t="str">
        <f t="shared" si="1"/>
        <v/>
      </c>
      <c r="I41" s="45"/>
      <c r="J41" s="40" t="str">
        <f t="shared" si="2"/>
        <v/>
      </c>
      <c r="K41" s="41" t="str">
        <f t="shared" si="3"/>
        <v/>
      </c>
      <c r="L41" s="48" t="str">
        <f t="shared" si="4"/>
        <v/>
      </c>
      <c r="M41" s="48" t="str">
        <f t="shared" si="5"/>
        <v/>
      </c>
    </row>
    <row r="42" spans="2:13" ht="15" customHeight="1">
      <c r="B42" s="59"/>
      <c r="C42" s="60"/>
      <c r="D42" s="60"/>
      <c r="E42" s="60"/>
      <c r="F42" s="61"/>
      <c r="G42" s="49" t="str">
        <f t="shared" si="0"/>
        <v/>
      </c>
      <c r="H42" s="47" t="str">
        <f t="shared" si="1"/>
        <v/>
      </c>
      <c r="I42" s="45"/>
      <c r="J42" s="40" t="str">
        <f t="shared" si="2"/>
        <v/>
      </c>
      <c r="K42" s="41" t="str">
        <f t="shared" si="3"/>
        <v/>
      </c>
      <c r="L42" s="48" t="str">
        <f t="shared" si="4"/>
        <v/>
      </c>
      <c r="M42" s="48" t="str">
        <f t="shared" si="5"/>
        <v/>
      </c>
    </row>
    <row r="43" spans="2:13" ht="15" customHeight="1">
      <c r="B43" s="59"/>
      <c r="C43" s="60"/>
      <c r="D43" s="60"/>
      <c r="E43" s="60"/>
      <c r="F43" s="61"/>
      <c r="G43" s="49" t="str">
        <f t="shared" si="0"/>
        <v/>
      </c>
      <c r="H43" s="47" t="str">
        <f t="shared" si="1"/>
        <v/>
      </c>
      <c r="I43" s="45"/>
      <c r="J43" s="40" t="str">
        <f t="shared" si="2"/>
        <v/>
      </c>
      <c r="K43" s="41" t="str">
        <f t="shared" si="3"/>
        <v/>
      </c>
      <c r="L43" s="48" t="str">
        <f t="shared" si="4"/>
        <v/>
      </c>
      <c r="M43" s="48" t="str">
        <f t="shared" si="5"/>
        <v/>
      </c>
    </row>
    <row r="44" spans="2:13" ht="15" customHeight="1">
      <c r="B44" s="59"/>
      <c r="C44" s="60"/>
      <c r="D44" s="60"/>
      <c r="E44" s="60"/>
      <c r="F44" s="61"/>
      <c r="G44" s="49" t="str">
        <f t="shared" si="0"/>
        <v/>
      </c>
      <c r="H44" s="47" t="str">
        <f t="shared" si="1"/>
        <v/>
      </c>
      <c r="I44" s="45"/>
      <c r="J44" s="40" t="str">
        <f t="shared" si="2"/>
        <v/>
      </c>
      <c r="K44" s="41" t="str">
        <f t="shared" si="3"/>
        <v/>
      </c>
      <c r="L44" s="48" t="str">
        <f t="shared" si="4"/>
        <v/>
      </c>
      <c r="M44" s="48" t="str">
        <f t="shared" si="5"/>
        <v/>
      </c>
    </row>
    <row r="45" spans="2:13" ht="15" customHeight="1">
      <c r="B45" s="59"/>
      <c r="C45" s="60"/>
      <c r="D45" s="60"/>
      <c r="E45" s="60"/>
      <c r="F45" s="61"/>
      <c r="G45" s="49" t="str">
        <f t="shared" si="0"/>
        <v/>
      </c>
      <c r="H45" s="47" t="str">
        <f t="shared" si="1"/>
        <v/>
      </c>
      <c r="I45" s="45"/>
      <c r="J45" s="40" t="str">
        <f t="shared" si="2"/>
        <v/>
      </c>
      <c r="K45" s="41" t="str">
        <f t="shared" si="3"/>
        <v/>
      </c>
      <c r="L45" s="48" t="str">
        <f t="shared" si="4"/>
        <v/>
      </c>
      <c r="M45" s="48" t="str">
        <f t="shared" si="5"/>
        <v/>
      </c>
    </row>
    <row r="46" spans="2:13" ht="15" customHeight="1">
      <c r="B46" s="59"/>
      <c r="C46" s="60"/>
      <c r="D46" s="60"/>
      <c r="E46" s="60"/>
      <c r="F46" s="61"/>
      <c r="G46" s="49" t="str">
        <f t="shared" si="0"/>
        <v/>
      </c>
      <c r="H46" s="47" t="str">
        <f t="shared" si="1"/>
        <v/>
      </c>
      <c r="I46" s="45"/>
      <c r="J46" s="40" t="str">
        <f t="shared" si="2"/>
        <v/>
      </c>
      <c r="K46" s="41" t="str">
        <f t="shared" si="3"/>
        <v/>
      </c>
      <c r="L46" s="48" t="str">
        <f t="shared" si="4"/>
        <v/>
      </c>
      <c r="M46" s="48" t="str">
        <f t="shared" si="5"/>
        <v/>
      </c>
    </row>
    <row r="47" spans="2:13" ht="15" customHeight="1">
      <c r="B47" s="59"/>
      <c r="C47" s="60"/>
      <c r="D47" s="60"/>
      <c r="E47" s="60"/>
      <c r="F47" s="61"/>
      <c r="G47" s="49" t="str">
        <f t="shared" si="0"/>
        <v/>
      </c>
      <c r="H47" s="47" t="str">
        <f t="shared" si="1"/>
        <v/>
      </c>
      <c r="I47" s="45"/>
      <c r="J47" s="40" t="str">
        <f t="shared" si="2"/>
        <v/>
      </c>
      <c r="K47" s="41" t="str">
        <f t="shared" si="3"/>
        <v/>
      </c>
      <c r="L47" s="48" t="str">
        <f t="shared" si="4"/>
        <v/>
      </c>
      <c r="M47" s="48" t="str">
        <f t="shared" si="5"/>
        <v/>
      </c>
    </row>
    <row r="48" spans="2:13" ht="15" customHeight="1">
      <c r="B48" s="59"/>
      <c r="C48" s="60"/>
      <c r="D48" s="60"/>
      <c r="E48" s="60"/>
      <c r="F48" s="61"/>
      <c r="G48" s="49" t="str">
        <f t="shared" si="0"/>
        <v/>
      </c>
      <c r="H48" s="47" t="str">
        <f t="shared" si="1"/>
        <v/>
      </c>
      <c r="I48" s="45"/>
      <c r="J48" s="40" t="str">
        <f t="shared" si="2"/>
        <v/>
      </c>
      <c r="K48" s="41" t="str">
        <f t="shared" si="3"/>
        <v/>
      </c>
      <c r="L48" s="48" t="str">
        <f t="shared" si="4"/>
        <v/>
      </c>
      <c r="M48" s="48" t="str">
        <f t="shared" si="5"/>
        <v/>
      </c>
    </row>
    <row r="49" spans="2:13" ht="15" customHeight="1">
      <c r="B49" s="59"/>
      <c r="C49" s="60"/>
      <c r="D49" s="60"/>
      <c r="E49" s="60"/>
      <c r="F49" s="61"/>
      <c r="G49" s="49" t="str">
        <f t="shared" si="0"/>
        <v/>
      </c>
      <c r="H49" s="47" t="str">
        <f t="shared" si="1"/>
        <v/>
      </c>
      <c r="I49" s="45"/>
      <c r="J49" s="40" t="str">
        <f t="shared" si="2"/>
        <v/>
      </c>
      <c r="K49" s="41" t="str">
        <f t="shared" si="3"/>
        <v/>
      </c>
      <c r="L49" s="48" t="str">
        <f t="shared" si="4"/>
        <v/>
      </c>
      <c r="M49" s="48" t="str">
        <f t="shared" si="5"/>
        <v/>
      </c>
    </row>
    <row r="50" spans="2:13" ht="15" customHeight="1">
      <c r="B50" s="59"/>
      <c r="C50" s="60"/>
      <c r="D50" s="60"/>
      <c r="E50" s="60"/>
      <c r="F50" s="61"/>
      <c r="G50" s="49" t="str">
        <f t="shared" si="0"/>
        <v/>
      </c>
      <c r="H50" s="47" t="str">
        <f t="shared" si="1"/>
        <v/>
      </c>
      <c r="I50" s="45"/>
      <c r="J50" s="40" t="str">
        <f t="shared" si="2"/>
        <v/>
      </c>
      <c r="K50" s="41" t="str">
        <f t="shared" si="3"/>
        <v/>
      </c>
      <c r="L50" s="48" t="str">
        <f t="shared" si="4"/>
        <v/>
      </c>
      <c r="M50" s="48" t="str">
        <f t="shared" si="5"/>
        <v/>
      </c>
    </row>
    <row r="51" spans="2:13" ht="15" customHeight="1">
      <c r="B51" s="59"/>
      <c r="C51" s="60"/>
      <c r="D51" s="60"/>
      <c r="E51" s="60"/>
      <c r="F51" s="61"/>
      <c r="G51" s="49" t="str">
        <f t="shared" si="0"/>
        <v/>
      </c>
      <c r="H51" s="47" t="str">
        <f t="shared" si="1"/>
        <v/>
      </c>
      <c r="I51" s="45"/>
      <c r="J51" s="40" t="str">
        <f t="shared" si="2"/>
        <v/>
      </c>
      <c r="K51" s="41" t="str">
        <f t="shared" si="3"/>
        <v/>
      </c>
      <c r="L51" s="48" t="str">
        <f t="shared" si="4"/>
        <v/>
      </c>
      <c r="M51" s="48" t="str">
        <f t="shared" si="5"/>
        <v/>
      </c>
    </row>
    <row r="52" spans="2:13" ht="15" customHeight="1">
      <c r="B52" s="59"/>
      <c r="C52" s="60"/>
      <c r="D52" s="60"/>
      <c r="E52" s="60"/>
      <c r="F52" s="61"/>
      <c r="G52" s="49" t="str">
        <f t="shared" si="0"/>
        <v/>
      </c>
      <c r="H52" s="47" t="str">
        <f t="shared" si="1"/>
        <v/>
      </c>
      <c r="I52" s="45"/>
      <c r="J52" s="40" t="str">
        <f t="shared" si="2"/>
        <v/>
      </c>
      <c r="K52" s="41" t="str">
        <f t="shared" si="3"/>
        <v/>
      </c>
      <c r="L52" s="48" t="str">
        <f t="shared" si="4"/>
        <v/>
      </c>
      <c r="M52" s="48" t="str">
        <f t="shared" si="5"/>
        <v/>
      </c>
    </row>
    <row r="53" spans="2:13" ht="15" customHeight="1" thickBot="1">
      <c r="B53" s="62"/>
      <c r="C53" s="63"/>
      <c r="D53" s="63"/>
      <c r="E53" s="63"/>
      <c r="F53" s="64"/>
      <c r="G53" s="50" t="str">
        <f t="shared" si="0"/>
        <v/>
      </c>
      <c r="H53" s="51" t="str">
        <f t="shared" si="1"/>
        <v/>
      </c>
      <c r="I53" s="45"/>
      <c r="J53" s="40" t="str">
        <f t="shared" si="2"/>
        <v/>
      </c>
      <c r="K53" s="41" t="str">
        <f t="shared" si="3"/>
        <v/>
      </c>
      <c r="L53" s="48" t="str">
        <f t="shared" si="4"/>
        <v/>
      </c>
      <c r="M53" s="48" t="str">
        <f t="shared" si="5"/>
        <v/>
      </c>
    </row>
    <row r="54" spans="2:13" ht="15" customHeight="1"/>
    <row r="55" spans="2:13" ht="15" customHeight="1"/>
    <row r="56" spans="2:13" ht="15" customHeight="1"/>
    <row r="57" spans="2:13" ht="15" customHeight="1"/>
    <row r="58" spans="2:13" ht="15" customHeight="1"/>
    <row r="59" spans="2:13" ht="15" customHeight="1"/>
    <row r="60" spans="2:13" ht="15" customHeight="1"/>
    <row r="61" spans="2:13" ht="15" customHeight="1"/>
    <row r="62" spans="2:13" ht="15" customHeight="1"/>
    <row r="63" spans="2:13" ht="15" customHeight="1"/>
    <row r="64" spans="2:13"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sheetData>
  <sheetProtection algorithmName="SHA-512" hashValue="bxVuymkYVQNVKLzn7rx7MSqF3VZHkWkYxOzOGSZVJxUslWloj/p60JWy4B/ezeTROUUGB0RnGhiC6y7X1c2O6g==" saltValue="Gm1P7ONmzyoEHaABBumO+Q==" spinCount="100000" sheet="1" objects="1" scenarios="1"/>
  <mergeCells count="2">
    <mergeCell ref="C12:E12"/>
    <mergeCell ref="B7:H10"/>
  </mergeCells>
  <conditionalFormatting sqref="F24">
    <cfRule type="expression" dxfId="61" priority="65">
      <formula>$E$24="None"</formula>
    </cfRule>
  </conditionalFormatting>
  <conditionalFormatting sqref="F25">
    <cfRule type="expression" dxfId="60" priority="64">
      <formula>$E$25="None"</formula>
    </cfRule>
  </conditionalFormatting>
  <conditionalFormatting sqref="F26">
    <cfRule type="expression" dxfId="59" priority="63">
      <formula>$E$26="None"</formula>
    </cfRule>
  </conditionalFormatting>
  <conditionalFormatting sqref="F27">
    <cfRule type="expression" dxfId="58" priority="62">
      <formula>$E$27="None"</formula>
    </cfRule>
  </conditionalFormatting>
  <conditionalFormatting sqref="F28">
    <cfRule type="expression" dxfId="57" priority="61">
      <formula>$E$28="None"</formula>
    </cfRule>
  </conditionalFormatting>
  <conditionalFormatting sqref="F29">
    <cfRule type="expression" dxfId="56" priority="60">
      <formula>$E$29="None"</formula>
    </cfRule>
  </conditionalFormatting>
  <conditionalFormatting sqref="F30">
    <cfRule type="expression" dxfId="55" priority="59">
      <formula>$E$30="None"</formula>
    </cfRule>
  </conditionalFormatting>
  <conditionalFormatting sqref="F31">
    <cfRule type="expression" dxfId="54" priority="58">
      <formula>$E$31="None"</formula>
    </cfRule>
  </conditionalFormatting>
  <conditionalFormatting sqref="F32">
    <cfRule type="expression" dxfId="53" priority="57">
      <formula>$E$32="None"</formula>
    </cfRule>
  </conditionalFormatting>
  <conditionalFormatting sqref="F33">
    <cfRule type="expression" dxfId="52" priority="55">
      <formula>$E$33="None"</formula>
    </cfRule>
  </conditionalFormatting>
  <conditionalFormatting sqref="F34">
    <cfRule type="expression" dxfId="51" priority="54">
      <formula>$E$34="None"</formula>
    </cfRule>
  </conditionalFormatting>
  <conditionalFormatting sqref="F35">
    <cfRule type="expression" dxfId="50" priority="53">
      <formula>$E$35="None"</formula>
    </cfRule>
  </conditionalFormatting>
  <conditionalFormatting sqref="F36">
    <cfRule type="expression" dxfId="49" priority="52">
      <formula>$E$36="None"</formula>
    </cfRule>
  </conditionalFormatting>
  <conditionalFormatting sqref="F37">
    <cfRule type="expression" dxfId="48" priority="51">
      <formula>$E$37="None"</formula>
    </cfRule>
  </conditionalFormatting>
  <conditionalFormatting sqref="F38">
    <cfRule type="expression" dxfId="47" priority="50">
      <formula>$E$38="None"</formula>
    </cfRule>
  </conditionalFormatting>
  <conditionalFormatting sqref="F39">
    <cfRule type="expression" dxfId="46" priority="49">
      <formula>$E$39="None"</formula>
    </cfRule>
  </conditionalFormatting>
  <conditionalFormatting sqref="F40">
    <cfRule type="expression" dxfId="45" priority="48">
      <formula>$E$40="None"</formula>
    </cfRule>
  </conditionalFormatting>
  <conditionalFormatting sqref="F41">
    <cfRule type="expression" dxfId="44" priority="47">
      <formula>$E$41="None"</formula>
    </cfRule>
  </conditionalFormatting>
  <conditionalFormatting sqref="F42">
    <cfRule type="expression" dxfId="43" priority="46">
      <formula>$E$42="None"</formula>
    </cfRule>
  </conditionalFormatting>
  <conditionalFormatting sqref="F43">
    <cfRule type="expression" dxfId="42" priority="45">
      <formula>$E$43="None"</formula>
    </cfRule>
  </conditionalFormatting>
  <conditionalFormatting sqref="F44">
    <cfRule type="expression" dxfId="41" priority="44">
      <formula>$E$44="None"</formula>
    </cfRule>
  </conditionalFormatting>
  <conditionalFormatting sqref="F45">
    <cfRule type="expression" dxfId="40" priority="43">
      <formula>$E$45="None"</formula>
    </cfRule>
  </conditionalFormatting>
  <conditionalFormatting sqref="F46">
    <cfRule type="expression" dxfId="39" priority="42">
      <formula>$E$46="None"</formula>
    </cfRule>
  </conditionalFormatting>
  <conditionalFormatting sqref="F47">
    <cfRule type="expression" dxfId="38" priority="41">
      <formula>$E$47="None"</formula>
    </cfRule>
  </conditionalFormatting>
  <conditionalFormatting sqref="F48">
    <cfRule type="expression" dxfId="37" priority="38">
      <formula>$E$48="None"</formula>
    </cfRule>
  </conditionalFormatting>
  <conditionalFormatting sqref="F49">
    <cfRule type="expression" dxfId="36" priority="37">
      <formula>$E$49="None"</formula>
    </cfRule>
  </conditionalFormatting>
  <conditionalFormatting sqref="F50">
    <cfRule type="expression" dxfId="35" priority="36">
      <formula>$E$50="None"</formula>
    </cfRule>
  </conditionalFormatting>
  <conditionalFormatting sqref="F51">
    <cfRule type="expression" dxfId="34" priority="35">
      <formula>$E$51="None"</formula>
    </cfRule>
  </conditionalFormatting>
  <conditionalFormatting sqref="F52">
    <cfRule type="expression" dxfId="33" priority="34">
      <formula>$E$52="None"</formula>
    </cfRule>
  </conditionalFormatting>
  <conditionalFormatting sqref="F53">
    <cfRule type="expression" dxfId="32" priority="33">
      <formula>$E$53="None"</formula>
    </cfRule>
  </conditionalFormatting>
  <conditionalFormatting sqref="C12:E12">
    <cfRule type="expression" dxfId="31" priority="31">
      <formula>$C$12="None"</formula>
    </cfRule>
    <cfRule type="expression" dxfId="30" priority="32">
      <formula>$C$12&lt;&gt;"None"</formula>
    </cfRule>
  </conditionalFormatting>
  <conditionalFormatting sqref="G24">
    <cfRule type="expression" dxfId="29" priority="30">
      <formula>$E$24="None"</formula>
    </cfRule>
  </conditionalFormatting>
  <conditionalFormatting sqref="G25">
    <cfRule type="expression" dxfId="28" priority="29">
      <formula>$E$25="None"</formula>
    </cfRule>
  </conditionalFormatting>
  <conditionalFormatting sqref="G26">
    <cfRule type="expression" dxfId="27" priority="28">
      <formula>$E$26="None"</formula>
    </cfRule>
  </conditionalFormatting>
  <conditionalFormatting sqref="G27">
    <cfRule type="expression" dxfId="26" priority="27">
      <formula>$E$27="None"</formula>
    </cfRule>
  </conditionalFormatting>
  <conditionalFormatting sqref="G28">
    <cfRule type="expression" dxfId="25" priority="26">
      <formula>$E$28="None"</formula>
    </cfRule>
  </conditionalFormatting>
  <conditionalFormatting sqref="G29">
    <cfRule type="expression" dxfId="24" priority="25">
      <formula>$E$29="None"</formula>
    </cfRule>
  </conditionalFormatting>
  <conditionalFormatting sqref="G30">
    <cfRule type="expression" dxfId="23" priority="24">
      <formula>$E$30="None"</formula>
    </cfRule>
  </conditionalFormatting>
  <conditionalFormatting sqref="G31">
    <cfRule type="expression" dxfId="22" priority="23">
      <formula>$E$31="None"</formula>
    </cfRule>
  </conditionalFormatting>
  <conditionalFormatting sqref="G32">
    <cfRule type="expression" dxfId="21" priority="22">
      <formula>$E$32="None"</formula>
    </cfRule>
  </conditionalFormatting>
  <conditionalFormatting sqref="G33">
    <cfRule type="expression" dxfId="20" priority="21">
      <formula>$E$33="None"</formula>
    </cfRule>
  </conditionalFormatting>
  <conditionalFormatting sqref="G34">
    <cfRule type="expression" dxfId="19" priority="20">
      <formula>$E$34="None"</formula>
    </cfRule>
  </conditionalFormatting>
  <conditionalFormatting sqref="G35">
    <cfRule type="expression" dxfId="18" priority="19">
      <formula>$E$35="None"</formula>
    </cfRule>
  </conditionalFormatting>
  <conditionalFormatting sqref="G36">
    <cfRule type="expression" dxfId="17" priority="18">
      <formula>$E$36="None"</formula>
    </cfRule>
  </conditionalFormatting>
  <conditionalFormatting sqref="G37">
    <cfRule type="expression" dxfId="16" priority="17">
      <formula>$E$37="None"</formula>
    </cfRule>
  </conditionalFormatting>
  <conditionalFormatting sqref="G38">
    <cfRule type="expression" dxfId="15" priority="16">
      <formula>$E$38="None"</formula>
    </cfRule>
  </conditionalFormatting>
  <conditionalFormatting sqref="G39">
    <cfRule type="expression" dxfId="14" priority="15">
      <formula>$E$39="None"</formula>
    </cfRule>
  </conditionalFormatting>
  <conditionalFormatting sqref="G40">
    <cfRule type="expression" dxfId="13" priority="14">
      <formula>$E$40="None"</formula>
    </cfRule>
  </conditionalFormatting>
  <conditionalFormatting sqref="G41">
    <cfRule type="expression" dxfId="12" priority="13">
      <formula>$E$41="None"</formula>
    </cfRule>
  </conditionalFormatting>
  <conditionalFormatting sqref="G42">
    <cfRule type="expression" dxfId="11" priority="12">
      <formula>$E$42="None"</formula>
    </cfRule>
  </conditionalFormatting>
  <conditionalFormatting sqref="G43">
    <cfRule type="expression" dxfId="10" priority="11">
      <formula>$E$43="None"</formula>
    </cfRule>
  </conditionalFormatting>
  <conditionalFormatting sqref="G44">
    <cfRule type="expression" dxfId="9" priority="10">
      <formula>$E$44="None"</formula>
    </cfRule>
  </conditionalFormatting>
  <conditionalFormatting sqref="G45">
    <cfRule type="expression" dxfId="8" priority="9">
      <formula>$E$45="None"</formula>
    </cfRule>
  </conditionalFormatting>
  <conditionalFormatting sqref="G46">
    <cfRule type="expression" dxfId="7" priority="8">
      <formula>$E$46="None"</formula>
    </cfRule>
  </conditionalFormatting>
  <conditionalFormatting sqref="G47">
    <cfRule type="expression" dxfId="6" priority="7">
      <formula>$E$47="None"</formula>
    </cfRule>
  </conditionalFormatting>
  <conditionalFormatting sqref="G48">
    <cfRule type="expression" dxfId="5" priority="6">
      <formula>$E$48="None"</formula>
    </cfRule>
  </conditionalFormatting>
  <conditionalFormatting sqref="G49">
    <cfRule type="expression" dxfId="4" priority="5">
      <formula>$E$49="None"</formula>
    </cfRule>
  </conditionalFormatting>
  <conditionalFormatting sqref="G50">
    <cfRule type="expression" dxfId="3" priority="4">
      <formula>$E$50="None"</formula>
    </cfRule>
  </conditionalFormatting>
  <conditionalFormatting sqref="G51">
    <cfRule type="expression" dxfId="2" priority="3">
      <formula>$E$51="None"</formula>
    </cfRule>
  </conditionalFormatting>
  <conditionalFormatting sqref="G52">
    <cfRule type="expression" dxfId="1" priority="2">
      <formula>$E$52="None"</formula>
    </cfRule>
  </conditionalFormatting>
  <conditionalFormatting sqref="G53">
    <cfRule type="expression" dxfId="0" priority="1">
      <formula>$E$53="None"</formula>
    </cfRule>
  </conditionalFormatting>
  <pageMargins left="0.7" right="0.7" top="0.75" bottom="0.75" header="0.3" footer="0.3"/>
  <pageSetup scale="77"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DC11417F-3D31-47D1-9E6F-5EFF5DC265AC}">
          <x14:formula1>
            <xm:f>Dropdown!$A$2:$A$7</xm:f>
          </x14:formula1>
          <xm:sqref>E24:E53</xm:sqref>
        </x14:dataValidation>
        <x14:dataValidation type="list" allowBlank="1" showInputMessage="1" showErrorMessage="1" xr:uid="{92A3CB8B-D6D3-4497-839E-92240775B981}">
          <x14:formula1>
            <xm:f>Dropdown!$A$10:$A$13</xm:f>
          </x14:formula1>
          <xm:sqref>B18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5CED4-4859-452A-873D-E0CC0AB6F99C}">
  <dimension ref="B2:D17"/>
  <sheetViews>
    <sheetView workbookViewId="0">
      <selection activeCell="E17" sqref="E17"/>
    </sheetView>
  </sheetViews>
  <sheetFormatPr defaultRowHeight="15"/>
  <cols>
    <col min="2" max="2" width="29.85546875" bestFit="1" customWidth="1"/>
    <col min="3" max="3" width="9.7109375" bestFit="1" customWidth="1"/>
    <col min="4" max="4" width="23.140625" bestFit="1" customWidth="1"/>
    <col min="5" max="5" width="38" bestFit="1" customWidth="1"/>
  </cols>
  <sheetData>
    <row r="2" spans="2:4">
      <c r="B2" s="76" t="s">
        <v>35</v>
      </c>
      <c r="C2" s="76"/>
      <c r="D2" s="76"/>
    </row>
    <row r="3" spans="2:4">
      <c r="B3" s="68" t="s">
        <v>36</v>
      </c>
      <c r="C3" s="68" t="s">
        <v>37</v>
      </c>
      <c r="D3" s="68" t="s">
        <v>38</v>
      </c>
    </row>
    <row r="4" spans="2:4">
      <c r="B4" s="66" t="s">
        <v>39</v>
      </c>
      <c r="C4" s="69"/>
      <c r="D4" s="67">
        <f>IF(C4/24800&gt;=0.046,IF(C4*0.1/43560&gt;=0.046,C4*0.1/43560,0.046),C4/24800)</f>
        <v>0</v>
      </c>
    </row>
    <row r="5" spans="2:4">
      <c r="B5" s="66" t="s">
        <v>40</v>
      </c>
      <c r="C5" s="69"/>
      <c r="D5" s="67">
        <f>IF(C5/17400&gt;=0.046,IF(C5*0.1/43560&gt;=0.046,C5*0.1/43560,0.046),C5/17400)</f>
        <v>0</v>
      </c>
    </row>
    <row r="6" spans="2:4">
      <c r="B6" s="66" t="s">
        <v>41</v>
      </c>
      <c r="C6" s="69"/>
      <c r="D6" s="67">
        <f>IF(C6/12200&gt;=0.046,IF(C6*0.1/43560&gt;=0.046,C6*0.1/43560,0.046),C6/12200)</f>
        <v>0</v>
      </c>
    </row>
    <row r="7" spans="2:4">
      <c r="B7" s="66" t="s">
        <v>42</v>
      </c>
      <c r="C7" s="69"/>
      <c r="D7" s="67">
        <f>IF(C7/18200&gt;=0.046,IF(C7*0.1/43560&gt;=0.046,C7*0.1/43560,0.046),C7/18200)</f>
        <v>0</v>
      </c>
    </row>
    <row r="8" spans="2:4">
      <c r="B8" s="66" t="s">
        <v>43</v>
      </c>
      <c r="C8" s="69"/>
      <c r="D8" s="67">
        <f>IF(C8/24400&gt;=0.046,IF(C8*0.1/43560&gt;=0.046,C8*0.1/43560,0.046),C8/24400)</f>
        <v>0</v>
      </c>
    </row>
    <row r="11" spans="2:4">
      <c r="B11" s="77" t="s">
        <v>44</v>
      </c>
      <c r="C11" s="77"/>
      <c r="D11" s="77"/>
    </row>
    <row r="12" spans="2:4">
      <c r="B12" s="68" t="s">
        <v>36</v>
      </c>
      <c r="C12" s="68" t="s">
        <v>37</v>
      </c>
      <c r="D12" s="68" t="s">
        <v>38</v>
      </c>
    </row>
    <row r="13" spans="2:4">
      <c r="B13" s="66" t="s">
        <v>39</v>
      </c>
      <c r="C13" s="69"/>
      <c r="D13" s="67">
        <f>IF(C13/24800&gt;=0.046,IF(C13*1/43560&gt;=0.046,C13*1/43560,0.046),C13/24800)</f>
        <v>0</v>
      </c>
    </row>
    <row r="14" spans="2:4">
      <c r="B14" s="66" t="s">
        <v>40</v>
      </c>
      <c r="C14" s="69"/>
      <c r="D14" s="67">
        <f>IF(C14/17400&gt;=0.046,IF(C14*1/43560&gt;=0.046,C14*1/43560,0.046),C14/17400)</f>
        <v>0</v>
      </c>
    </row>
    <row r="15" spans="2:4">
      <c r="B15" s="66" t="s">
        <v>41</v>
      </c>
      <c r="C15" s="69"/>
      <c r="D15" s="67">
        <f>IF(C15/12200&gt;=0.046,IF(C15*1/43560&gt;=0.046,C15*1/43560,0.046),C15/12200)</f>
        <v>0</v>
      </c>
    </row>
    <row r="16" spans="2:4">
      <c r="B16" s="66" t="s">
        <v>42</v>
      </c>
      <c r="C16" s="69"/>
      <c r="D16" s="67">
        <f>IF(C16/18200&gt;=0.046,IF(C16*1/43560&gt;=0.046,C16*1/43560,0.046),C16/18200)</f>
        <v>0</v>
      </c>
    </row>
    <row r="17" spans="2:4">
      <c r="B17" s="66" t="s">
        <v>43</v>
      </c>
      <c r="C17" s="69"/>
      <c r="D17" s="67">
        <f>IF(0.75*C17/7320&gt;=0.046,IF(C17*1/43560&gt;=0.046,C17*1/43560,0.046),0.75*C17/7320)</f>
        <v>0</v>
      </c>
    </row>
  </sheetData>
  <sheetProtection sheet="1" objects="1" scenarios="1"/>
  <mergeCells count="2">
    <mergeCell ref="B2:D2"/>
    <mergeCell ref="B11:D1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CA413-A425-4ED2-89AB-560506D60464}">
  <dimension ref="A1"/>
  <sheetViews>
    <sheetView zoomScale="70" zoomScaleNormal="70" workbookViewId="0">
      <selection sqref="A1:XFD1048576"/>
    </sheetView>
  </sheetViews>
  <sheetFormatPr defaultColWidth="9.140625" defaultRowHeight="14.25"/>
  <cols>
    <col min="1" max="16384" width="9.140625" style="24"/>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F30986-CFE2-4048-B389-7A71E4EA7F63}">
  <dimension ref="A1:B13"/>
  <sheetViews>
    <sheetView workbookViewId="0">
      <selection activeCell="J16" sqref="J16"/>
    </sheetView>
  </sheetViews>
  <sheetFormatPr defaultColWidth="9.140625" defaultRowHeight="14.25"/>
  <cols>
    <col min="1" max="1" width="42.5703125" style="24" customWidth="1"/>
    <col min="2" max="16384" width="9.140625" style="24"/>
  </cols>
  <sheetData>
    <row r="1" spans="1:2">
      <c r="A1" s="24" t="s">
        <v>45</v>
      </c>
    </row>
    <row r="2" spans="1:2">
      <c r="A2" s="24" t="s">
        <v>34</v>
      </c>
    </row>
    <row r="3" spans="1:2">
      <c r="A3" s="24" t="s">
        <v>33</v>
      </c>
    </row>
    <row r="4" spans="1:2">
      <c r="A4" s="24" t="s">
        <v>46</v>
      </c>
    </row>
    <row r="5" spans="1:2">
      <c r="A5" s="24" t="s">
        <v>47</v>
      </c>
    </row>
    <row r="6" spans="1:2">
      <c r="A6" s="24" t="s">
        <v>48</v>
      </c>
    </row>
    <row r="7" spans="1:2">
      <c r="A7" s="24" t="s">
        <v>49</v>
      </c>
    </row>
    <row r="9" spans="1:2">
      <c r="A9" s="24" t="s">
        <v>11</v>
      </c>
      <c r="B9" s="25" t="s">
        <v>50</v>
      </c>
    </row>
    <row r="10" spans="1:2">
      <c r="A10" s="24" t="s">
        <v>25</v>
      </c>
      <c r="B10" s="26">
        <v>1.85</v>
      </c>
    </row>
    <row r="11" spans="1:2">
      <c r="A11" s="24" t="s">
        <v>51</v>
      </c>
      <c r="B11" s="26">
        <v>1.5</v>
      </c>
    </row>
    <row r="12" spans="1:2">
      <c r="A12" s="24" t="s">
        <v>52</v>
      </c>
      <c r="B12" s="26">
        <v>1.5</v>
      </c>
    </row>
    <row r="13" spans="1:2">
      <c r="A13" s="24" t="s">
        <v>53</v>
      </c>
      <c r="B13" s="26">
        <v>1.1000000000000001</v>
      </c>
    </row>
  </sheetData>
  <sheetProtection algorithmName="SHA-512" hashValue="DhbJ5Qr9L5SdHIT3EBtOuIGCu4r4/rvTfQdGbOQ16H/PyVeOiNO7VtwDSc6jREHvi6yOsARze5ZHbzdzVW+E4w==" saltValue="gHjQjRmXKncVXYUgf6BviQ==" spinCount="100000"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F71CF1106E62F41975BB4522D4250A6" ma:contentTypeVersion="17" ma:contentTypeDescription="Create a new document." ma:contentTypeScope="" ma:versionID="6021be30a50d7db73f4fad6e959eca9b">
  <xsd:schema xmlns:xsd="http://www.w3.org/2001/XMLSchema" xmlns:xs="http://www.w3.org/2001/XMLSchema" xmlns:p="http://schemas.microsoft.com/office/2006/metadata/properties" xmlns:ns2="57320595-d17f-4160-9db1-06d9d5c53f3f" xmlns:ns3="159e5c22-4870-4f89-ba4d-405433716924" targetNamespace="http://schemas.microsoft.com/office/2006/metadata/properties" ma:root="true" ma:fieldsID="c208abbe75a5ef914780f8afa21482ba" ns2:_="" ns3:_="">
    <xsd:import namespace="57320595-d17f-4160-9db1-06d9d5c53f3f"/>
    <xsd:import namespace="159e5c22-4870-4f89-ba4d-40543371692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EventHashCode" minOccurs="0"/>
                <xsd:element ref="ns2:MediaServiceGenerationTime" minOccurs="0"/>
                <xsd:element ref="ns2:MediaServiceDateTaken" minOccurs="0"/>
                <xsd:element ref="ns2:MediaServiceLocation"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320595-d17f-4160-9db1-06d9d5c53f3f"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MediaServic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59e5c22-4870-4f89-ba4d-40543371692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CCAF180-00C9-4B69-A49B-39BB6F2747A9}"/>
</file>

<file path=customXml/itemProps2.xml><?xml version="1.0" encoding="utf-8"?>
<ds:datastoreItem xmlns:ds="http://schemas.openxmlformats.org/officeDocument/2006/customXml" ds:itemID="{A4B1BADE-1B38-4A1A-BB70-4AF989AE712F}"/>
</file>

<file path=customXml/itemProps3.xml><?xml version="1.0" encoding="utf-8"?>
<ds:datastoreItem xmlns:ds="http://schemas.openxmlformats.org/officeDocument/2006/customXml" ds:itemID="{C7F0902A-B846-4A25-9AB8-99623D1A36A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TCarson</dc:creator>
  <cp:keywords/>
  <dc:description/>
  <cp:lastModifiedBy>Downey, Alisen</cp:lastModifiedBy>
  <cp:revision/>
  <dcterms:created xsi:type="dcterms:W3CDTF">2020-02-14T15:42:43Z</dcterms:created>
  <dcterms:modified xsi:type="dcterms:W3CDTF">2022-02-15T21:38:56Z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0x0101003F71CF1106E62F41975BB4522D4250A6</vt:lpwstr>
  </property>
</Properties>
</file>